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3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<sst xmlns="http://schemas.openxmlformats.org/spreadsheetml/2006/main" count="865" uniqueCount="74">
  <si>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</si>
  <si>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</si>
  <si>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</si>
  <si>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</si>
  <si>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</si>
  <si>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</si>
  <si>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</si>
  <si>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</si>
  <si>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</si>
  <si>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</si>
  <si>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</si>
  <si>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</si>
  <si>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</si>
  <si>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</si>
  <si>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</si>
  <si>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</si>
  <si>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</si>
  <si>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</si>
  <si>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</si>
  <si>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</si>
  <si>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</si>
  <si>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</si>
  <si>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</si>
  <si>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</si>
  <si>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</si>
  <si>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</si>
  <si>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</si>
  <si>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</si>
  <si>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</si>
  <si>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</si>
  <si>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</si>
  <si>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</si>
  <si>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</si>
  <si>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</si>
  <si>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</si>
  <si>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</si>
  <si>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</si>
  <si>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</si>
  <si>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</si>
  <si>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</si>
  <si>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</si>
  <si>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</si>
  <si>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</si>
  <si>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</si>
  <si>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</si>
  <si>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</si>
  <si>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</si>
  <si>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</si>
  <si>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</si>
  <si>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</si>
  <si>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</si>
  <si>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</si>
  <si>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</si>
  <si>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</si>
  <si>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</si>
  <si>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</si>
  <si>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</si>
  <si>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</si>
  <si>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</si>
  <si>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</si>
  <si>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</si>
  <si>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平成２８年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</si>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</sst>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" sqref="B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">
        <v>61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26" t="s">
        <v>52</v>
      </c>
      <c r="J4" s="146" t="s">
        <v>57</v>
      </c>
      <c r="K4" s="146"/>
      <c r="L4" s="146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39">
        <v>32025</v>
      </c>
      <c r="E10" s="40">
        <v>8246861</v>
      </c>
      <c r="F10" s="41">
        <v>1193</v>
      </c>
      <c r="G10" s="42">
        <v>82873</v>
      </c>
      <c r="H10" s="43">
        <v>2841</v>
      </c>
      <c r="I10" s="40">
        <v>513274</v>
      </c>
      <c r="J10" s="29">
        <f aca="true" t="shared" si="0" ref="J10:J50">D10+F10-H10</f>
        <v>30377</v>
      </c>
      <c r="K10" s="30">
        <f aca="true" t="shared" si="1" ref="K10:K50">E10+G10-I10</f>
        <v>7816460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0</v>
      </c>
      <c r="E11" s="45">
        <v>216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0</v>
      </c>
      <c r="K11" s="33">
        <f t="shared" si="1"/>
        <v>216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673</v>
      </c>
      <c r="E13" s="45">
        <v>137813</v>
      </c>
      <c r="F13" s="46">
        <v>159</v>
      </c>
      <c r="G13" s="47">
        <v>27008</v>
      </c>
      <c r="H13" s="48">
        <v>121</v>
      </c>
      <c r="I13" s="45">
        <v>20193</v>
      </c>
      <c r="J13" s="32">
        <f t="shared" si="0"/>
        <v>711</v>
      </c>
      <c r="K13" s="33">
        <f t="shared" si="1"/>
        <v>144628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72</v>
      </c>
      <c r="E18" s="45">
        <v>13154</v>
      </c>
      <c r="F18" s="46">
        <v>48</v>
      </c>
      <c r="G18" s="47">
        <v>4560</v>
      </c>
      <c r="H18" s="48">
        <v>47</v>
      </c>
      <c r="I18" s="45">
        <v>4889</v>
      </c>
      <c r="J18" s="32">
        <f t="shared" si="0"/>
        <v>73</v>
      </c>
      <c r="K18" s="33">
        <f t="shared" si="1"/>
        <v>12825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19</v>
      </c>
      <c r="E20" s="45">
        <v>936</v>
      </c>
      <c r="F20" s="46">
        <v>27</v>
      </c>
      <c r="G20" s="47">
        <v>1296</v>
      </c>
      <c r="H20" s="48">
        <v>20</v>
      </c>
      <c r="I20" s="45">
        <v>954</v>
      </c>
      <c r="J20" s="32">
        <f t="shared" si="0"/>
        <v>26</v>
      </c>
      <c r="K20" s="33">
        <f t="shared" si="1"/>
        <v>1278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5946</v>
      </c>
      <c r="E22" s="45">
        <v>931800</v>
      </c>
      <c r="F22" s="46">
        <v>1899</v>
      </c>
      <c r="G22" s="47">
        <v>266540</v>
      </c>
      <c r="H22" s="48">
        <v>1963</v>
      </c>
      <c r="I22" s="45">
        <v>314060</v>
      </c>
      <c r="J22" s="32">
        <f t="shared" si="0"/>
        <v>5882</v>
      </c>
      <c r="K22" s="33">
        <f t="shared" si="1"/>
        <v>884280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2780</v>
      </c>
      <c r="E23" s="59">
        <v>1674592</v>
      </c>
      <c r="F23" s="56">
        <v>1381</v>
      </c>
      <c r="G23" s="57">
        <v>1049000</v>
      </c>
      <c r="H23" s="58">
        <v>1443</v>
      </c>
      <c r="I23" s="59">
        <v>1122833</v>
      </c>
      <c r="J23" s="64">
        <f t="shared" si="0"/>
        <v>2718</v>
      </c>
      <c r="K23" s="65">
        <f t="shared" si="1"/>
        <v>1600759</v>
      </c>
      <c r="L23" s="71"/>
    </row>
    <row r="24" spans="2:12" ht="20.25" customHeight="1">
      <c r="B24" s="21">
        <v>15</v>
      </c>
      <c r="C24" s="22" t="s">
        <v>20</v>
      </c>
      <c r="D24" s="44">
        <v>25843</v>
      </c>
      <c r="E24" s="45">
        <v>3488398</v>
      </c>
      <c r="F24" s="46">
        <v>1051</v>
      </c>
      <c r="G24" s="47">
        <v>682472</v>
      </c>
      <c r="H24" s="48">
        <v>1052</v>
      </c>
      <c r="I24" s="45">
        <v>589163</v>
      </c>
      <c r="J24" s="32">
        <f t="shared" si="0"/>
        <v>25842</v>
      </c>
      <c r="K24" s="33">
        <f t="shared" si="1"/>
        <v>3581707</v>
      </c>
      <c r="L24" s="34"/>
    </row>
    <row r="25" spans="2:12" ht="20.25" customHeight="1">
      <c r="B25" s="21">
        <v>16</v>
      </c>
      <c r="C25" s="22" t="s">
        <v>21</v>
      </c>
      <c r="D25" s="44">
        <v>6783</v>
      </c>
      <c r="E25" s="45">
        <v>5235513</v>
      </c>
      <c r="F25" s="46">
        <f>5693+150</f>
        <v>5843</v>
      </c>
      <c r="G25" s="47">
        <f>1249157+770332</f>
        <v>2019489</v>
      </c>
      <c r="H25" s="48">
        <f>4792+11</f>
        <v>4803</v>
      </c>
      <c r="I25" s="45">
        <f>1097021+22252</f>
        <v>1119273</v>
      </c>
      <c r="J25" s="32">
        <f t="shared" si="0"/>
        <v>7823</v>
      </c>
      <c r="K25" s="33">
        <f t="shared" si="1"/>
        <v>6135729</v>
      </c>
      <c r="L25" s="34"/>
    </row>
    <row r="26" spans="2:12" ht="20.25" customHeight="1">
      <c r="B26" s="21">
        <v>17</v>
      </c>
      <c r="C26" s="22" t="s">
        <v>22</v>
      </c>
      <c r="D26" s="44">
        <v>17847</v>
      </c>
      <c r="E26" s="45">
        <v>5820372</v>
      </c>
      <c r="F26" s="46">
        <v>7548</v>
      </c>
      <c r="G26" s="47">
        <v>1665507</v>
      </c>
      <c r="H26" s="48">
        <v>6529</v>
      </c>
      <c r="I26" s="45">
        <v>1283266</v>
      </c>
      <c r="J26" s="32">
        <f t="shared" si="0"/>
        <v>18866</v>
      </c>
      <c r="K26" s="33">
        <f t="shared" si="1"/>
        <v>6202613</v>
      </c>
      <c r="L26" s="34"/>
    </row>
    <row r="27" spans="2:12" ht="20.25" customHeight="1">
      <c r="B27" s="21">
        <v>18</v>
      </c>
      <c r="C27" s="22" t="s">
        <v>51</v>
      </c>
      <c r="D27" s="44">
        <v>2111</v>
      </c>
      <c r="E27" s="45">
        <v>326321</v>
      </c>
      <c r="F27" s="46">
        <v>278</v>
      </c>
      <c r="G27" s="47">
        <v>115029</v>
      </c>
      <c r="H27" s="48">
        <v>303</v>
      </c>
      <c r="I27" s="45">
        <v>106850</v>
      </c>
      <c r="J27" s="32">
        <f t="shared" si="0"/>
        <v>2086</v>
      </c>
      <c r="K27" s="33">
        <f t="shared" si="1"/>
        <v>334500</v>
      </c>
      <c r="L27" s="34"/>
    </row>
    <row r="28" spans="2:12" ht="20.25" customHeight="1">
      <c r="B28" s="21">
        <v>19</v>
      </c>
      <c r="C28" s="22" t="s">
        <v>23</v>
      </c>
      <c r="D28" s="44">
        <v>400</v>
      </c>
      <c r="E28" s="45">
        <v>44000</v>
      </c>
      <c r="F28" s="46">
        <v>1040</v>
      </c>
      <c r="G28" s="47">
        <v>114400</v>
      </c>
      <c r="H28" s="48">
        <v>690</v>
      </c>
      <c r="I28" s="45">
        <v>75900</v>
      </c>
      <c r="J28" s="32">
        <f t="shared" si="0"/>
        <v>750</v>
      </c>
      <c r="K28" s="33">
        <f t="shared" si="1"/>
        <v>82500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f>997+105</f>
        <v>1102</v>
      </c>
      <c r="E29" s="59">
        <f>199400+119114</f>
        <v>318514</v>
      </c>
      <c r="F29" s="74">
        <f>20+25</f>
        <v>45</v>
      </c>
      <c r="G29" s="57">
        <f>4000+38400</f>
        <v>42400</v>
      </c>
      <c r="H29" s="58">
        <f>20+39</f>
        <v>59</v>
      </c>
      <c r="I29" s="59">
        <f>4000+47717</f>
        <v>51717</v>
      </c>
      <c r="J29" s="64">
        <f t="shared" si="0"/>
        <v>1088</v>
      </c>
      <c r="K29" s="65">
        <f t="shared" si="1"/>
        <v>309197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f>1011+413</f>
        <v>1424</v>
      </c>
      <c r="E30" s="59">
        <f>733979+63985</f>
        <v>797964</v>
      </c>
      <c r="F30" s="56">
        <f>299+258</f>
        <v>557</v>
      </c>
      <c r="G30" s="57">
        <f>158643+26316</f>
        <v>184959</v>
      </c>
      <c r="H30" s="58">
        <f>306+297</f>
        <v>603</v>
      </c>
      <c r="I30" s="59">
        <f>159459+39437</f>
        <v>198896</v>
      </c>
      <c r="J30" s="64">
        <f t="shared" si="0"/>
        <v>1378</v>
      </c>
      <c r="K30" s="65">
        <f t="shared" si="1"/>
        <v>784027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16000</v>
      </c>
      <c r="F32" s="56">
        <v>13</v>
      </c>
      <c r="G32" s="57">
        <v>41235</v>
      </c>
      <c r="H32" s="58">
        <v>0</v>
      </c>
      <c r="I32" s="59">
        <v>8000</v>
      </c>
      <c r="J32" s="64">
        <f t="shared" si="0"/>
        <v>33</v>
      </c>
      <c r="K32" s="65">
        <f t="shared" si="1"/>
        <v>49235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22947</v>
      </c>
      <c r="E33" s="59">
        <v>7513418</v>
      </c>
      <c r="F33" s="56">
        <v>13919</v>
      </c>
      <c r="G33" s="57">
        <v>4319037</v>
      </c>
      <c r="H33" s="72">
        <v>13018</v>
      </c>
      <c r="I33" s="59">
        <v>3909847</v>
      </c>
      <c r="J33" s="64">
        <f t="shared" si="0"/>
        <v>23848</v>
      </c>
      <c r="K33" s="65">
        <f t="shared" si="1"/>
        <v>7922608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f>85278+308</f>
        <v>85586</v>
      </c>
      <c r="E34" s="59">
        <f>5210291+509202</f>
        <v>5719493</v>
      </c>
      <c r="F34" s="56">
        <f>34988+178</f>
        <v>35166</v>
      </c>
      <c r="G34" s="57">
        <f>4854740+242000</f>
        <v>5096740</v>
      </c>
      <c r="H34" s="58">
        <f>32187+140</f>
        <v>32327</v>
      </c>
      <c r="I34" s="59">
        <f>4633810+213700</f>
        <v>4847510</v>
      </c>
      <c r="J34" s="64">
        <f t="shared" si="0"/>
        <v>88425</v>
      </c>
      <c r="K34" s="65">
        <f t="shared" si="1"/>
        <v>5968723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4706</v>
      </c>
      <c r="E35" s="59">
        <v>3652933</v>
      </c>
      <c r="F35" s="56">
        <v>338</v>
      </c>
      <c r="G35" s="57">
        <v>37427</v>
      </c>
      <c r="H35" s="58">
        <v>565</v>
      </c>
      <c r="I35" s="59">
        <v>112428</v>
      </c>
      <c r="J35" s="64">
        <f t="shared" si="0"/>
        <v>4479</v>
      </c>
      <c r="K35" s="65">
        <f t="shared" si="1"/>
        <v>3577932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331</v>
      </c>
      <c r="E36" s="59">
        <v>67680</v>
      </c>
      <c r="F36" s="56">
        <v>351</v>
      </c>
      <c r="G36" s="57">
        <v>70120</v>
      </c>
      <c r="H36" s="58">
        <v>348</v>
      </c>
      <c r="I36" s="59">
        <v>70240</v>
      </c>
      <c r="J36" s="64">
        <f t="shared" si="0"/>
        <v>334</v>
      </c>
      <c r="K36" s="65">
        <f t="shared" si="1"/>
        <v>67560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0</v>
      </c>
      <c r="E38" s="59">
        <v>0</v>
      </c>
      <c r="F38" s="56">
        <v>0</v>
      </c>
      <c r="G38" s="57">
        <v>0</v>
      </c>
      <c r="H38" s="58">
        <v>0</v>
      </c>
      <c r="I38" s="59">
        <v>0</v>
      </c>
      <c r="J38" s="64">
        <f t="shared" si="0"/>
        <v>0</v>
      </c>
      <c r="K38" s="65">
        <f t="shared" si="1"/>
        <v>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1244</v>
      </c>
      <c r="E39" s="59">
        <v>1368400</v>
      </c>
      <c r="F39" s="56">
        <v>100</v>
      </c>
      <c r="G39" s="57">
        <v>110000</v>
      </c>
      <c r="H39" s="58">
        <v>120</v>
      </c>
      <c r="I39" s="59">
        <v>132000</v>
      </c>
      <c r="J39" s="64">
        <f t="shared" si="0"/>
        <v>1224</v>
      </c>
      <c r="K39" s="65">
        <f t="shared" si="1"/>
        <v>1346400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29508</v>
      </c>
      <c r="E42" s="59">
        <v>3767026</v>
      </c>
      <c r="F42" s="56">
        <v>12609</v>
      </c>
      <c r="G42" s="57">
        <v>2629567</v>
      </c>
      <c r="H42" s="58">
        <v>14765</v>
      </c>
      <c r="I42" s="59">
        <v>3817991</v>
      </c>
      <c r="J42" s="64">
        <f t="shared" si="0"/>
        <v>27352</v>
      </c>
      <c r="K42" s="65">
        <f t="shared" si="1"/>
        <v>2578602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7868</v>
      </c>
      <c r="E43" s="59">
        <v>9476138</v>
      </c>
      <c r="F43" s="56">
        <v>6384</v>
      </c>
      <c r="G43" s="57">
        <v>6873757</v>
      </c>
      <c r="H43" s="58">
        <v>6577</v>
      </c>
      <c r="I43" s="59">
        <v>8259956</v>
      </c>
      <c r="J43" s="64">
        <f t="shared" si="0"/>
        <v>7675</v>
      </c>
      <c r="K43" s="65">
        <f t="shared" si="1"/>
        <v>8089939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23</v>
      </c>
      <c r="E44" s="59">
        <v>119430</v>
      </c>
      <c r="F44" s="56">
        <v>2</v>
      </c>
      <c r="G44" s="57">
        <v>1740</v>
      </c>
      <c r="H44" s="58">
        <v>5</v>
      </c>
      <c r="I44" s="59">
        <v>6090</v>
      </c>
      <c r="J44" s="64">
        <f t="shared" si="0"/>
        <v>20</v>
      </c>
      <c r="K44" s="65">
        <f t="shared" si="1"/>
        <v>115080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3634</v>
      </c>
      <c r="E45" s="59">
        <v>4653997</v>
      </c>
      <c r="F45" s="56">
        <v>1390</v>
      </c>
      <c r="G45" s="57">
        <v>2552977</v>
      </c>
      <c r="H45" s="58">
        <v>879</v>
      </c>
      <c r="I45" s="59">
        <v>3761422</v>
      </c>
      <c r="J45" s="64">
        <f t="shared" si="0"/>
        <v>4145</v>
      </c>
      <c r="K45" s="65">
        <f t="shared" si="1"/>
        <v>3445552</v>
      </c>
      <c r="L45" s="71"/>
    </row>
    <row r="46" spans="2:12" ht="20.25" customHeight="1">
      <c r="B46" s="21">
        <v>37</v>
      </c>
      <c r="C46" s="22" t="s">
        <v>41</v>
      </c>
      <c r="D46" s="44">
        <v>9796</v>
      </c>
      <c r="E46" s="45">
        <v>2920605</v>
      </c>
      <c r="F46" s="46">
        <v>2650</v>
      </c>
      <c r="G46" s="47">
        <v>734215</v>
      </c>
      <c r="H46" s="48">
        <v>2232</v>
      </c>
      <c r="I46" s="45">
        <v>439936</v>
      </c>
      <c r="J46" s="32">
        <f t="shared" si="0"/>
        <v>10214</v>
      </c>
      <c r="K46" s="33">
        <f t="shared" si="1"/>
        <v>3214884</v>
      </c>
      <c r="L46" s="34"/>
    </row>
    <row r="47" spans="2:12" ht="32.25" customHeight="1">
      <c r="B47" s="21">
        <v>38</v>
      </c>
      <c r="C47" s="22" t="s">
        <v>42</v>
      </c>
      <c r="D47" s="44">
        <v>2830</v>
      </c>
      <c r="E47" s="45">
        <v>1821544</v>
      </c>
      <c r="F47" s="46">
        <v>699</v>
      </c>
      <c r="G47" s="47">
        <v>392300</v>
      </c>
      <c r="H47" s="48">
        <v>658</v>
      </c>
      <c r="I47" s="45">
        <v>334681</v>
      </c>
      <c r="J47" s="32">
        <f t="shared" si="0"/>
        <v>2871</v>
      </c>
      <c r="K47" s="33">
        <f t="shared" si="1"/>
        <v>1879163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7291</v>
      </c>
      <c r="E49" s="50">
        <v>1884197</v>
      </c>
      <c r="F49" s="51">
        <v>4363</v>
      </c>
      <c r="G49" s="52">
        <v>1369026</v>
      </c>
      <c r="H49" s="53">
        <v>4265</v>
      </c>
      <c r="I49" s="50">
        <v>1037264</v>
      </c>
      <c r="J49" s="35">
        <f>D49+F49-H49</f>
        <v>7389</v>
      </c>
      <c r="K49" s="36">
        <f>E49+G49-I49</f>
        <v>2215959</v>
      </c>
      <c r="L49" s="37"/>
    </row>
    <row r="50" spans="2:12" ht="21" customHeight="1" thickBot="1" thickTop="1">
      <c r="B50" s="139" t="s">
        <v>46</v>
      </c>
      <c r="C50" s="140"/>
      <c r="D50" s="67">
        <f aca="true" t="shared" si="2" ref="D50:I50">SUM(D10:D49)</f>
        <v>272809</v>
      </c>
      <c r="E50" s="66">
        <f t="shared" si="2"/>
        <v>70017315</v>
      </c>
      <c r="F50" s="68">
        <f t="shared" si="2"/>
        <v>99053</v>
      </c>
      <c r="G50" s="69">
        <f t="shared" si="2"/>
        <v>30483674</v>
      </c>
      <c r="H50" s="68">
        <f t="shared" si="2"/>
        <v>96233</v>
      </c>
      <c r="I50" s="69">
        <f t="shared" si="2"/>
        <v>32138633</v>
      </c>
      <c r="J50" s="70">
        <f t="shared" si="0"/>
        <v>275629</v>
      </c>
      <c r="K50" s="69">
        <f t="shared" si="1"/>
        <v>68362356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'９月'!J10</f>
        <v>30884</v>
      </c>
      <c r="E10" s="116">
        <f>'９月'!K10</f>
        <v>7981680</v>
      </c>
      <c r="F10" s="119"/>
      <c r="G10" s="118"/>
      <c r="H10" s="117"/>
      <c r="I10" s="116"/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0</v>
      </c>
      <c r="E11" s="116">
        <f>'９月'!K11</f>
        <v>216</v>
      </c>
      <c r="F11" s="105"/>
      <c r="G11" s="104"/>
      <c r="H11" s="103"/>
      <c r="I11" s="102"/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0</v>
      </c>
      <c r="E12" s="116">
        <f>'９月'!K12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601</v>
      </c>
      <c r="E13" s="116">
        <f>'９月'!K13</f>
        <v>93146</v>
      </c>
      <c r="F13" s="105"/>
      <c r="G13" s="104"/>
      <c r="H13" s="103"/>
      <c r="I13" s="102"/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0</v>
      </c>
      <c r="E17" s="116">
        <f>'９月'!K17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64</v>
      </c>
      <c r="E18" s="116">
        <f>'９月'!K18</f>
        <v>10035</v>
      </c>
      <c r="F18" s="105"/>
      <c r="G18" s="104"/>
      <c r="H18" s="103"/>
      <c r="I18" s="102"/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11</v>
      </c>
      <c r="E20" s="116">
        <f>'９月'!K20</f>
        <v>504</v>
      </c>
      <c r="F20" s="105"/>
      <c r="G20" s="104"/>
      <c r="H20" s="103"/>
      <c r="I20" s="102"/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10549</v>
      </c>
      <c r="E22" s="116">
        <f>'９月'!K22</f>
        <v>1387240</v>
      </c>
      <c r="F22" s="105"/>
      <c r="G22" s="104"/>
      <c r="H22" s="103"/>
      <c r="I22" s="102"/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2957</v>
      </c>
      <c r="E23" s="116">
        <f>'９月'!K23</f>
        <v>2265754</v>
      </c>
      <c r="F23" s="112"/>
      <c r="G23" s="111"/>
      <c r="H23" s="110"/>
      <c r="I23" s="109"/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25824</v>
      </c>
      <c r="E24" s="116">
        <f>'９月'!K24</f>
        <v>3572440</v>
      </c>
      <c r="F24" s="105"/>
      <c r="G24" s="104"/>
      <c r="H24" s="103"/>
      <c r="I24" s="102"/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8603</v>
      </c>
      <c r="E25" s="116">
        <f>'９月'!K25</f>
        <v>6080855</v>
      </c>
      <c r="F25" s="105"/>
      <c r="G25" s="104"/>
      <c r="H25" s="103"/>
      <c r="I25" s="102"/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19475</v>
      </c>
      <c r="E26" s="116">
        <f>'９月'!K26</f>
        <v>6485775</v>
      </c>
      <c r="F26" s="105"/>
      <c r="G26" s="104"/>
      <c r="H26" s="103"/>
      <c r="I26" s="102"/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2019</v>
      </c>
      <c r="E27" s="116">
        <f>'９月'!K27</f>
        <v>312900</v>
      </c>
      <c r="F27" s="105"/>
      <c r="G27" s="104"/>
      <c r="H27" s="103"/>
      <c r="I27" s="102"/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590</v>
      </c>
      <c r="E28" s="116">
        <f>'９月'!K28</f>
        <v>64900</v>
      </c>
      <c r="F28" s="105"/>
      <c r="G28" s="104"/>
      <c r="H28" s="103"/>
      <c r="I28" s="102"/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1097</v>
      </c>
      <c r="E29" s="116">
        <f>'９月'!K29</f>
        <v>327607</v>
      </c>
      <c r="F29" s="74"/>
      <c r="G29" s="111"/>
      <c r="H29" s="110"/>
      <c r="I29" s="109"/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1367</v>
      </c>
      <c r="E30" s="116">
        <f>'９月'!K30</f>
        <v>841023</v>
      </c>
      <c r="F30" s="112"/>
      <c r="G30" s="111"/>
      <c r="H30" s="110"/>
      <c r="I30" s="109"/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39</v>
      </c>
      <c r="E32" s="116">
        <f>'９月'!K32</f>
        <v>53582</v>
      </c>
      <c r="F32" s="112"/>
      <c r="G32" s="111"/>
      <c r="H32" s="110"/>
      <c r="I32" s="109"/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23180</v>
      </c>
      <c r="E33" s="116">
        <f>'９月'!K33</f>
        <v>7759586</v>
      </c>
      <c r="F33" s="112"/>
      <c r="G33" s="111"/>
      <c r="H33" s="72"/>
      <c r="I33" s="109"/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96816</v>
      </c>
      <c r="E34" s="116">
        <f>'９月'!K34</f>
        <v>6916992</v>
      </c>
      <c r="F34" s="112"/>
      <c r="G34" s="111"/>
      <c r="H34" s="110"/>
      <c r="I34" s="109"/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5306</v>
      </c>
      <c r="E35" s="116">
        <f>'９月'!K35</f>
        <v>3618673</v>
      </c>
      <c r="F35" s="112"/>
      <c r="G35" s="111"/>
      <c r="H35" s="110"/>
      <c r="I35" s="109"/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362</v>
      </c>
      <c r="E36" s="116">
        <f>'９月'!K36</f>
        <v>73160</v>
      </c>
      <c r="F36" s="112"/>
      <c r="G36" s="111"/>
      <c r="H36" s="110"/>
      <c r="I36" s="109"/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91</v>
      </c>
      <c r="E38" s="116">
        <f>'９月'!K38</f>
        <v>21440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1204</v>
      </c>
      <c r="E39" s="116">
        <f>'９月'!K39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49368</v>
      </c>
      <c r="E42" s="116">
        <f>'９月'!K42</f>
        <v>8714606</v>
      </c>
      <c r="F42" s="112"/>
      <c r="G42" s="111"/>
      <c r="H42" s="110"/>
      <c r="I42" s="109"/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7440</v>
      </c>
      <c r="E43" s="116">
        <f>'９月'!K43</f>
        <v>11573347</v>
      </c>
      <c r="F43" s="112"/>
      <c r="G43" s="111"/>
      <c r="H43" s="110"/>
      <c r="I43" s="109"/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28</v>
      </c>
      <c r="E44" s="116">
        <f>'９月'!K44</f>
        <v>127140</v>
      </c>
      <c r="F44" s="112"/>
      <c r="G44" s="111"/>
      <c r="H44" s="110"/>
      <c r="I44" s="109"/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5524</v>
      </c>
      <c r="E45" s="116">
        <f>'９月'!K45</f>
        <v>2897400</v>
      </c>
      <c r="F45" s="112"/>
      <c r="G45" s="111"/>
      <c r="H45" s="110"/>
      <c r="I45" s="109"/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10862</v>
      </c>
      <c r="E46" s="116">
        <f>'９月'!K46</f>
        <v>2376337</v>
      </c>
      <c r="F46" s="105"/>
      <c r="G46" s="104"/>
      <c r="H46" s="103"/>
      <c r="I46" s="102"/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2996</v>
      </c>
      <c r="E47" s="116">
        <f>'９月'!K47</f>
        <v>1843550</v>
      </c>
      <c r="F47" s="105"/>
      <c r="G47" s="104"/>
      <c r="H47" s="103"/>
      <c r="I47" s="102"/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8022</v>
      </c>
      <c r="E49" s="116">
        <f>'９月'!K49</f>
        <v>2398792</v>
      </c>
      <c r="F49" s="98"/>
      <c r="G49" s="97"/>
      <c r="H49" s="96"/>
      <c r="I49" s="95"/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'１０月'!J10</f>
        <v>30884</v>
      </c>
      <c r="E10" s="116">
        <f>'１０月'!K10</f>
        <v>7981680</v>
      </c>
      <c r="F10" s="119"/>
      <c r="G10" s="118"/>
      <c r="H10" s="117"/>
      <c r="I10" s="116"/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0</v>
      </c>
      <c r="E11" s="116">
        <f>'１０月'!K11</f>
        <v>216</v>
      </c>
      <c r="F11" s="105"/>
      <c r="G11" s="104"/>
      <c r="H11" s="103"/>
      <c r="I11" s="102"/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0</v>
      </c>
      <c r="E12" s="116">
        <f>'１０月'!K12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601</v>
      </c>
      <c r="E13" s="116">
        <f>'１０月'!K13</f>
        <v>93146</v>
      </c>
      <c r="F13" s="105"/>
      <c r="G13" s="104"/>
      <c r="H13" s="103"/>
      <c r="I13" s="102"/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0</v>
      </c>
      <c r="E17" s="116">
        <f>'１０月'!K17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64</v>
      </c>
      <c r="E18" s="116">
        <f>'１０月'!K18</f>
        <v>10035</v>
      </c>
      <c r="F18" s="105"/>
      <c r="G18" s="104"/>
      <c r="H18" s="103"/>
      <c r="I18" s="102"/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11</v>
      </c>
      <c r="E20" s="116">
        <f>'１０月'!K20</f>
        <v>504</v>
      </c>
      <c r="F20" s="105"/>
      <c r="G20" s="104"/>
      <c r="H20" s="103"/>
      <c r="I20" s="102"/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10549</v>
      </c>
      <c r="E22" s="116">
        <f>'１０月'!K22</f>
        <v>1387240</v>
      </c>
      <c r="F22" s="105"/>
      <c r="G22" s="104"/>
      <c r="H22" s="103"/>
      <c r="I22" s="102"/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2957</v>
      </c>
      <c r="E23" s="116">
        <f>'１０月'!K23</f>
        <v>2265754</v>
      </c>
      <c r="F23" s="112"/>
      <c r="G23" s="111"/>
      <c r="H23" s="110"/>
      <c r="I23" s="109"/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25824</v>
      </c>
      <c r="E24" s="116">
        <f>'１０月'!K24</f>
        <v>3572440</v>
      </c>
      <c r="F24" s="105"/>
      <c r="G24" s="104"/>
      <c r="H24" s="103"/>
      <c r="I24" s="102"/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8603</v>
      </c>
      <c r="E25" s="116">
        <f>'１０月'!K25</f>
        <v>6080855</v>
      </c>
      <c r="F25" s="105"/>
      <c r="G25" s="104"/>
      <c r="H25" s="103"/>
      <c r="I25" s="102"/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19475</v>
      </c>
      <c r="E26" s="116">
        <f>'１０月'!K26</f>
        <v>6485775</v>
      </c>
      <c r="F26" s="105"/>
      <c r="G26" s="104"/>
      <c r="H26" s="103"/>
      <c r="I26" s="102"/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2019</v>
      </c>
      <c r="E27" s="116">
        <f>'１０月'!K27</f>
        <v>312900</v>
      </c>
      <c r="F27" s="105"/>
      <c r="G27" s="104"/>
      <c r="H27" s="103"/>
      <c r="I27" s="102"/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590</v>
      </c>
      <c r="E28" s="116">
        <f>'１０月'!K28</f>
        <v>64900</v>
      </c>
      <c r="F28" s="105"/>
      <c r="G28" s="104"/>
      <c r="H28" s="103"/>
      <c r="I28" s="102"/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1097</v>
      </c>
      <c r="E29" s="116">
        <f>'１０月'!K29</f>
        <v>327607</v>
      </c>
      <c r="F29" s="74"/>
      <c r="G29" s="111"/>
      <c r="H29" s="110"/>
      <c r="I29" s="109"/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1367</v>
      </c>
      <c r="E30" s="116">
        <f>'１０月'!K30</f>
        <v>841023</v>
      </c>
      <c r="F30" s="112"/>
      <c r="G30" s="111"/>
      <c r="H30" s="110"/>
      <c r="I30" s="109"/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39</v>
      </c>
      <c r="E32" s="116">
        <f>'１０月'!K32</f>
        <v>53582</v>
      </c>
      <c r="F32" s="112"/>
      <c r="G32" s="111"/>
      <c r="H32" s="110"/>
      <c r="I32" s="109"/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23180</v>
      </c>
      <c r="E33" s="116">
        <f>'１０月'!K33</f>
        <v>7759586</v>
      </c>
      <c r="F33" s="112"/>
      <c r="G33" s="111"/>
      <c r="H33" s="72"/>
      <c r="I33" s="109"/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96816</v>
      </c>
      <c r="E34" s="116">
        <f>'１０月'!K34</f>
        <v>6916992</v>
      </c>
      <c r="F34" s="112"/>
      <c r="G34" s="111"/>
      <c r="H34" s="110"/>
      <c r="I34" s="109"/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5306</v>
      </c>
      <c r="E35" s="116">
        <f>'１０月'!K35</f>
        <v>3618673</v>
      </c>
      <c r="F35" s="112"/>
      <c r="G35" s="111"/>
      <c r="H35" s="110"/>
      <c r="I35" s="109"/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362</v>
      </c>
      <c r="E36" s="116">
        <f>'１０月'!K36</f>
        <v>73160</v>
      </c>
      <c r="F36" s="112"/>
      <c r="G36" s="111"/>
      <c r="H36" s="110"/>
      <c r="I36" s="109"/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91</v>
      </c>
      <c r="E38" s="116">
        <f>'１０月'!K38</f>
        <v>21440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1204</v>
      </c>
      <c r="E39" s="116">
        <f>'１０月'!K39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49368</v>
      </c>
      <c r="E42" s="116">
        <f>'１０月'!K42</f>
        <v>8714606</v>
      </c>
      <c r="F42" s="112"/>
      <c r="G42" s="111"/>
      <c r="H42" s="110"/>
      <c r="I42" s="109"/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7440</v>
      </c>
      <c r="E43" s="116">
        <f>'１０月'!K43</f>
        <v>11573347</v>
      </c>
      <c r="F43" s="112"/>
      <c r="G43" s="111"/>
      <c r="H43" s="110"/>
      <c r="I43" s="109"/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28</v>
      </c>
      <c r="E44" s="116">
        <f>'１０月'!K44</f>
        <v>127140</v>
      </c>
      <c r="F44" s="112"/>
      <c r="G44" s="111"/>
      <c r="H44" s="110"/>
      <c r="I44" s="109"/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5524</v>
      </c>
      <c r="E45" s="116">
        <f>'１０月'!K45</f>
        <v>2897400</v>
      </c>
      <c r="F45" s="112"/>
      <c r="G45" s="111"/>
      <c r="H45" s="110"/>
      <c r="I45" s="109"/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10862</v>
      </c>
      <c r="E46" s="116">
        <f>'１０月'!K46</f>
        <v>2376337</v>
      </c>
      <c r="F46" s="105"/>
      <c r="G46" s="104"/>
      <c r="H46" s="103"/>
      <c r="I46" s="102"/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2996</v>
      </c>
      <c r="E47" s="116">
        <f>'１０月'!K47</f>
        <v>1843550</v>
      </c>
      <c r="F47" s="105"/>
      <c r="G47" s="104"/>
      <c r="H47" s="103"/>
      <c r="I47" s="102"/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8022</v>
      </c>
      <c r="E49" s="116">
        <f>'１０月'!K49</f>
        <v>2398792</v>
      </c>
      <c r="F49" s="98"/>
      <c r="G49" s="97"/>
      <c r="H49" s="96"/>
      <c r="I49" s="95"/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73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'１１月'!J10</f>
        <v>30884</v>
      </c>
      <c r="E10" s="116">
        <f>'１１月'!K10</f>
        <v>7981680</v>
      </c>
      <c r="F10" s="119"/>
      <c r="G10" s="118"/>
      <c r="H10" s="117"/>
      <c r="I10" s="116"/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0</v>
      </c>
      <c r="E11" s="116">
        <f>'１１月'!K11</f>
        <v>216</v>
      </c>
      <c r="F11" s="105"/>
      <c r="G11" s="104"/>
      <c r="H11" s="103"/>
      <c r="I11" s="102"/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0</v>
      </c>
      <c r="E12" s="116">
        <f>'１１月'!K12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601</v>
      </c>
      <c r="E13" s="116">
        <f>'１１月'!K13</f>
        <v>93146</v>
      </c>
      <c r="F13" s="105"/>
      <c r="G13" s="104"/>
      <c r="H13" s="103"/>
      <c r="I13" s="102"/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0</v>
      </c>
      <c r="E17" s="116">
        <f>'１１月'!K17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64</v>
      </c>
      <c r="E18" s="116">
        <f>'１１月'!K18</f>
        <v>10035</v>
      </c>
      <c r="F18" s="105"/>
      <c r="G18" s="104"/>
      <c r="H18" s="103"/>
      <c r="I18" s="102"/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11</v>
      </c>
      <c r="E20" s="116">
        <f>'１１月'!K20</f>
        <v>504</v>
      </c>
      <c r="F20" s="105"/>
      <c r="G20" s="104"/>
      <c r="H20" s="103"/>
      <c r="I20" s="102"/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10549</v>
      </c>
      <c r="E22" s="116">
        <f>'１１月'!K22</f>
        <v>1387240</v>
      </c>
      <c r="F22" s="105"/>
      <c r="G22" s="104"/>
      <c r="H22" s="103"/>
      <c r="I22" s="102"/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2957</v>
      </c>
      <c r="E23" s="116">
        <f>'１１月'!K23</f>
        <v>2265754</v>
      </c>
      <c r="F23" s="112"/>
      <c r="G23" s="111"/>
      <c r="H23" s="110"/>
      <c r="I23" s="109"/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25824</v>
      </c>
      <c r="E24" s="116">
        <f>'１１月'!K24</f>
        <v>3572440</v>
      </c>
      <c r="F24" s="105"/>
      <c r="G24" s="104"/>
      <c r="H24" s="103"/>
      <c r="I24" s="102"/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8603</v>
      </c>
      <c r="E25" s="116">
        <f>'１１月'!K25</f>
        <v>6080855</v>
      </c>
      <c r="F25" s="105"/>
      <c r="G25" s="104"/>
      <c r="H25" s="103"/>
      <c r="I25" s="102"/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19475</v>
      </c>
      <c r="E26" s="116">
        <f>'１１月'!K26</f>
        <v>6485775</v>
      </c>
      <c r="F26" s="105"/>
      <c r="G26" s="104"/>
      <c r="H26" s="103"/>
      <c r="I26" s="102"/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2019</v>
      </c>
      <c r="E27" s="116">
        <f>'１１月'!K27</f>
        <v>312900</v>
      </c>
      <c r="F27" s="105"/>
      <c r="G27" s="104"/>
      <c r="H27" s="103"/>
      <c r="I27" s="102"/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590</v>
      </c>
      <c r="E28" s="116">
        <f>'１１月'!K28</f>
        <v>64900</v>
      </c>
      <c r="F28" s="105"/>
      <c r="G28" s="104"/>
      <c r="H28" s="103"/>
      <c r="I28" s="102"/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1097</v>
      </c>
      <c r="E29" s="116">
        <f>'１１月'!K29</f>
        <v>327607</v>
      </c>
      <c r="F29" s="74"/>
      <c r="G29" s="111"/>
      <c r="H29" s="110"/>
      <c r="I29" s="109"/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1367</v>
      </c>
      <c r="E30" s="116">
        <f>'１１月'!K30</f>
        <v>841023</v>
      </c>
      <c r="F30" s="112"/>
      <c r="G30" s="111"/>
      <c r="H30" s="110"/>
      <c r="I30" s="109"/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39</v>
      </c>
      <c r="E32" s="116">
        <f>'１１月'!K32</f>
        <v>53582</v>
      </c>
      <c r="F32" s="112"/>
      <c r="G32" s="111"/>
      <c r="H32" s="110"/>
      <c r="I32" s="109"/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23180</v>
      </c>
      <c r="E33" s="116">
        <f>'１１月'!K33</f>
        <v>7759586</v>
      </c>
      <c r="F33" s="112"/>
      <c r="G33" s="111"/>
      <c r="H33" s="72"/>
      <c r="I33" s="109"/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96816</v>
      </c>
      <c r="E34" s="116">
        <f>'１１月'!K34</f>
        <v>6916992</v>
      </c>
      <c r="F34" s="112"/>
      <c r="G34" s="111"/>
      <c r="H34" s="110"/>
      <c r="I34" s="109"/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5306</v>
      </c>
      <c r="E35" s="116">
        <f>'１１月'!K35</f>
        <v>3618673</v>
      </c>
      <c r="F35" s="112"/>
      <c r="G35" s="111"/>
      <c r="H35" s="110"/>
      <c r="I35" s="109"/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362</v>
      </c>
      <c r="E36" s="116">
        <f>'１１月'!K36</f>
        <v>73160</v>
      </c>
      <c r="F36" s="112"/>
      <c r="G36" s="111"/>
      <c r="H36" s="110"/>
      <c r="I36" s="109"/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91</v>
      </c>
      <c r="E38" s="116">
        <f>'１１月'!K38</f>
        <v>21440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1204</v>
      </c>
      <c r="E39" s="116">
        <f>'１１月'!K39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49368</v>
      </c>
      <c r="E42" s="116">
        <f>'１１月'!K42</f>
        <v>8714606</v>
      </c>
      <c r="F42" s="112"/>
      <c r="G42" s="111"/>
      <c r="H42" s="110"/>
      <c r="I42" s="109"/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7440</v>
      </c>
      <c r="E43" s="116">
        <f>'１１月'!K43</f>
        <v>11573347</v>
      </c>
      <c r="F43" s="112"/>
      <c r="G43" s="111"/>
      <c r="H43" s="110"/>
      <c r="I43" s="109"/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28</v>
      </c>
      <c r="E44" s="116">
        <f>'１１月'!K44</f>
        <v>127140</v>
      </c>
      <c r="F44" s="112"/>
      <c r="G44" s="111"/>
      <c r="H44" s="110"/>
      <c r="I44" s="109"/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5524</v>
      </c>
      <c r="E45" s="116">
        <f>'１１月'!K45</f>
        <v>2897400</v>
      </c>
      <c r="F45" s="112"/>
      <c r="G45" s="111"/>
      <c r="H45" s="110"/>
      <c r="I45" s="109"/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10862</v>
      </c>
      <c r="E46" s="116">
        <f>'１１月'!K46</f>
        <v>2376337</v>
      </c>
      <c r="F46" s="105"/>
      <c r="G46" s="104"/>
      <c r="H46" s="103"/>
      <c r="I46" s="102"/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2996</v>
      </c>
      <c r="E47" s="116">
        <f>'１１月'!K47</f>
        <v>1843550</v>
      </c>
      <c r="F47" s="105"/>
      <c r="G47" s="104"/>
      <c r="H47" s="103"/>
      <c r="I47" s="102"/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8022</v>
      </c>
      <c r="E49" s="97">
        <f>'１１月'!K49</f>
        <v>2398792</v>
      </c>
      <c r="F49" s="98"/>
      <c r="G49" s="97"/>
      <c r="H49" s="96"/>
      <c r="I49" s="95"/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0" sqref="F3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'１月'!J10</f>
        <v>30377</v>
      </c>
      <c r="E10" s="116">
        <f>'１月'!K10</f>
        <v>7816460</v>
      </c>
      <c r="F10" s="119">
        <v>3638</v>
      </c>
      <c r="G10" s="118">
        <v>692394</v>
      </c>
      <c r="H10" s="117">
        <v>1773</v>
      </c>
      <c r="I10" s="116">
        <v>334571</v>
      </c>
      <c r="J10" s="115">
        <f aca="true" t="shared" si="0" ref="J10:J50">D10+F10-H10</f>
        <v>32242</v>
      </c>
      <c r="K10" s="114">
        <f aca="true" t="shared" si="1" ref="K10:K50">E10+G10-I10</f>
        <v>8174283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0</v>
      </c>
      <c r="E11" s="116">
        <f>'１月'!K11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1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711</v>
      </c>
      <c r="E13" s="116">
        <f>'１月'!K13</f>
        <v>144628</v>
      </c>
      <c r="F13" s="105">
        <v>660</v>
      </c>
      <c r="G13" s="104">
        <v>95475</v>
      </c>
      <c r="H13" s="103">
        <v>178</v>
      </c>
      <c r="I13" s="102">
        <v>64489</v>
      </c>
      <c r="J13" s="101">
        <f t="shared" si="0"/>
        <v>1193</v>
      </c>
      <c r="K13" s="100">
        <f t="shared" si="1"/>
        <v>175614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1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73</v>
      </c>
      <c r="E18" s="116">
        <f>'１月'!K18</f>
        <v>12825</v>
      </c>
      <c r="F18" s="105">
        <v>48</v>
      </c>
      <c r="G18" s="104">
        <v>4560</v>
      </c>
      <c r="H18" s="103">
        <v>62</v>
      </c>
      <c r="I18" s="102">
        <v>6390</v>
      </c>
      <c r="J18" s="101">
        <f t="shared" si="0"/>
        <v>59</v>
      </c>
      <c r="K18" s="100">
        <f t="shared" si="1"/>
        <v>10995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26</v>
      </c>
      <c r="E20" s="116">
        <f>'１月'!K20</f>
        <v>1278</v>
      </c>
      <c r="F20" s="105">
        <v>22</v>
      </c>
      <c r="G20" s="104">
        <v>1062</v>
      </c>
      <c r="H20" s="103">
        <v>25</v>
      </c>
      <c r="I20" s="102">
        <v>1212</v>
      </c>
      <c r="J20" s="101">
        <f t="shared" si="0"/>
        <v>23</v>
      </c>
      <c r="K20" s="100">
        <f t="shared" si="1"/>
        <v>1128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5882</v>
      </c>
      <c r="E22" s="116">
        <f>'１月'!K22</f>
        <v>884280</v>
      </c>
      <c r="F22" s="105">
        <v>3967</v>
      </c>
      <c r="G22" s="104">
        <v>483520</v>
      </c>
      <c r="H22" s="103">
        <v>1854</v>
      </c>
      <c r="I22" s="102">
        <v>238340</v>
      </c>
      <c r="J22" s="101">
        <f t="shared" si="0"/>
        <v>7995</v>
      </c>
      <c r="K22" s="100">
        <f t="shared" si="1"/>
        <v>1129460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2718</v>
      </c>
      <c r="E23" s="116">
        <f>'１月'!K23</f>
        <v>1600759</v>
      </c>
      <c r="F23" s="112">
        <v>1279</v>
      </c>
      <c r="G23" s="111">
        <v>1321400</v>
      </c>
      <c r="H23" s="110">
        <v>1339</v>
      </c>
      <c r="I23" s="109">
        <v>1301854</v>
      </c>
      <c r="J23" s="108">
        <f t="shared" si="0"/>
        <v>2658</v>
      </c>
      <c r="K23" s="107">
        <f t="shared" si="1"/>
        <v>1620305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25842</v>
      </c>
      <c r="E24" s="116">
        <f>'１月'!K24</f>
        <v>3581707</v>
      </c>
      <c r="F24" s="105">
        <v>1094</v>
      </c>
      <c r="G24" s="104">
        <v>3007468</v>
      </c>
      <c r="H24" s="103">
        <v>1118</v>
      </c>
      <c r="I24" s="102">
        <v>3021386</v>
      </c>
      <c r="J24" s="101">
        <f t="shared" si="0"/>
        <v>25818</v>
      </c>
      <c r="K24" s="100">
        <f t="shared" si="1"/>
        <v>3567789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7823</v>
      </c>
      <c r="E25" s="116">
        <f>'１月'!K25</f>
        <v>6135729</v>
      </c>
      <c r="F25" s="105">
        <v>5517</v>
      </c>
      <c r="G25" s="104">
        <v>1409700</v>
      </c>
      <c r="H25" s="103">
        <v>5297</v>
      </c>
      <c r="I25" s="102">
        <v>1468804</v>
      </c>
      <c r="J25" s="101">
        <f t="shared" si="0"/>
        <v>8043</v>
      </c>
      <c r="K25" s="100">
        <f t="shared" si="1"/>
        <v>6076625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18866</v>
      </c>
      <c r="E26" s="116">
        <f>'１月'!K26</f>
        <v>6202613</v>
      </c>
      <c r="F26" s="105">
        <v>8100</v>
      </c>
      <c r="G26" s="104">
        <v>1823891</v>
      </c>
      <c r="H26" s="103">
        <v>7415</v>
      </c>
      <c r="I26" s="102">
        <v>1461472</v>
      </c>
      <c r="J26" s="101">
        <f t="shared" si="0"/>
        <v>19551</v>
      </c>
      <c r="K26" s="100">
        <f t="shared" si="1"/>
        <v>6565032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2086</v>
      </c>
      <c r="E27" s="116">
        <f>'１月'!K27</f>
        <v>334500</v>
      </c>
      <c r="F27" s="105">
        <v>227</v>
      </c>
      <c r="G27" s="104">
        <v>63850</v>
      </c>
      <c r="H27" s="103">
        <v>231</v>
      </c>
      <c r="I27" s="102">
        <v>68450</v>
      </c>
      <c r="J27" s="101">
        <f t="shared" si="0"/>
        <v>2082</v>
      </c>
      <c r="K27" s="100">
        <f t="shared" si="1"/>
        <v>329900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750</v>
      </c>
      <c r="E28" s="116">
        <f>'１月'!K28</f>
        <v>82500</v>
      </c>
      <c r="F28" s="105">
        <v>1200</v>
      </c>
      <c r="G28" s="104">
        <v>132000</v>
      </c>
      <c r="H28" s="103">
        <v>1170</v>
      </c>
      <c r="I28" s="102">
        <v>128700</v>
      </c>
      <c r="J28" s="101">
        <f t="shared" si="0"/>
        <v>780</v>
      </c>
      <c r="K28" s="100">
        <f t="shared" si="1"/>
        <v>85800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1088</v>
      </c>
      <c r="E29" s="116">
        <f>'１月'!K29</f>
        <v>309197</v>
      </c>
      <c r="F29" s="74">
        <f>20+44</f>
        <v>64</v>
      </c>
      <c r="G29" s="111">
        <f>4000+50086</f>
        <v>54086</v>
      </c>
      <c r="H29" s="110">
        <f>20+46</f>
        <v>66</v>
      </c>
      <c r="I29" s="109">
        <f>4000+38977</f>
        <v>42977</v>
      </c>
      <c r="J29" s="108">
        <f t="shared" si="0"/>
        <v>1086</v>
      </c>
      <c r="K29" s="107">
        <f t="shared" si="1"/>
        <v>320306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1378</v>
      </c>
      <c r="E30" s="116">
        <f>'１月'!K30</f>
        <v>784027</v>
      </c>
      <c r="F30" s="112">
        <f>317+303</f>
        <v>620</v>
      </c>
      <c r="G30" s="111">
        <f>155592+50065</f>
        <v>205657</v>
      </c>
      <c r="H30" s="110">
        <f>282+312</f>
        <v>594</v>
      </c>
      <c r="I30" s="109">
        <f>147027+40441</f>
        <v>187468</v>
      </c>
      <c r="J30" s="108">
        <f t="shared" si="0"/>
        <v>1404</v>
      </c>
      <c r="K30" s="107">
        <f t="shared" si="1"/>
        <v>802216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33</v>
      </c>
      <c r="E32" s="116">
        <f>'１月'!K32</f>
        <v>49235</v>
      </c>
      <c r="F32" s="112">
        <v>5</v>
      </c>
      <c r="G32" s="111">
        <v>4000</v>
      </c>
      <c r="H32" s="110">
        <v>5</v>
      </c>
      <c r="I32" s="109">
        <v>4387</v>
      </c>
      <c r="J32" s="108">
        <f t="shared" si="0"/>
        <v>33</v>
      </c>
      <c r="K32" s="107">
        <f t="shared" si="1"/>
        <v>48848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23848</v>
      </c>
      <c r="E33" s="116">
        <f>'１月'!K33</f>
        <v>7922608</v>
      </c>
      <c r="F33" s="112">
        <v>15001</v>
      </c>
      <c r="G33" s="111">
        <v>4491673</v>
      </c>
      <c r="H33" s="72">
        <v>15224</v>
      </c>
      <c r="I33" s="109">
        <v>4559170</v>
      </c>
      <c r="J33" s="108">
        <f t="shared" si="0"/>
        <v>23625</v>
      </c>
      <c r="K33" s="107">
        <f t="shared" si="1"/>
        <v>7855111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88425</v>
      </c>
      <c r="E34" s="116">
        <f>'１月'!K34</f>
        <v>5968723</v>
      </c>
      <c r="F34" s="112">
        <f>34738+223</f>
        <v>34961</v>
      </c>
      <c r="G34" s="111">
        <f>5206248+235000</f>
        <v>5441248</v>
      </c>
      <c r="H34" s="110">
        <f>31203+217</f>
        <v>31420</v>
      </c>
      <c r="I34" s="109">
        <f>4468561+245900</f>
        <v>4714461</v>
      </c>
      <c r="J34" s="108">
        <f t="shared" si="0"/>
        <v>91966</v>
      </c>
      <c r="K34" s="107">
        <f t="shared" si="1"/>
        <v>6695510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4479</v>
      </c>
      <c r="E35" s="123">
        <f>'１月'!K35</f>
        <v>3577932</v>
      </c>
      <c r="F35" s="112">
        <v>2596</v>
      </c>
      <c r="G35" s="111">
        <v>413973</v>
      </c>
      <c r="H35" s="110">
        <v>782</v>
      </c>
      <c r="I35" s="109">
        <v>103287</v>
      </c>
      <c r="J35" s="108">
        <f t="shared" si="0"/>
        <v>6293</v>
      </c>
      <c r="K35" s="107">
        <f t="shared" si="1"/>
        <v>3888618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334</v>
      </c>
      <c r="E36" s="116">
        <f>'１月'!K36</f>
        <v>67560</v>
      </c>
      <c r="F36" s="112">
        <v>377</v>
      </c>
      <c r="G36" s="111">
        <v>76200</v>
      </c>
      <c r="H36" s="110">
        <v>364</v>
      </c>
      <c r="I36" s="109">
        <v>78280</v>
      </c>
      <c r="J36" s="108">
        <f t="shared" si="0"/>
        <v>347</v>
      </c>
      <c r="K36" s="107">
        <f t="shared" si="1"/>
        <v>65480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0</v>
      </c>
      <c r="E38" s="116">
        <f>'１月'!K38</f>
        <v>0</v>
      </c>
      <c r="F38" s="112">
        <v>0</v>
      </c>
      <c r="G38" s="111">
        <v>0</v>
      </c>
      <c r="H38" s="110">
        <v>0</v>
      </c>
      <c r="I38" s="109">
        <v>0</v>
      </c>
      <c r="J38" s="108">
        <f t="shared" si="0"/>
        <v>0</v>
      </c>
      <c r="K38" s="107">
        <f t="shared" si="1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1224</v>
      </c>
      <c r="E39" s="116">
        <f>'１月'!K39</f>
        <v>1346400</v>
      </c>
      <c r="F39" s="112">
        <v>40</v>
      </c>
      <c r="G39" s="111">
        <v>44000</v>
      </c>
      <c r="H39" s="110">
        <v>60</v>
      </c>
      <c r="I39" s="109">
        <v>66000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27352</v>
      </c>
      <c r="E42" s="116">
        <f>'１月'!K42</f>
        <v>2578602</v>
      </c>
      <c r="F42" s="112">
        <v>19058</v>
      </c>
      <c r="G42" s="111">
        <v>5208330</v>
      </c>
      <c r="H42" s="110">
        <v>17288</v>
      </c>
      <c r="I42" s="109">
        <v>4832014</v>
      </c>
      <c r="J42" s="108">
        <f t="shared" si="0"/>
        <v>29122</v>
      </c>
      <c r="K42" s="107">
        <f t="shared" si="1"/>
        <v>2954918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7675</v>
      </c>
      <c r="E43" s="116">
        <f>'１月'!K43</f>
        <v>8089939</v>
      </c>
      <c r="F43" s="112">
        <v>8879</v>
      </c>
      <c r="G43" s="111">
        <v>13877350</v>
      </c>
      <c r="H43" s="110">
        <v>8647</v>
      </c>
      <c r="I43" s="109">
        <v>11095968</v>
      </c>
      <c r="J43" s="108">
        <f t="shared" si="0"/>
        <v>7907</v>
      </c>
      <c r="K43" s="107">
        <f t="shared" si="1"/>
        <v>10871321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20</v>
      </c>
      <c r="E44" s="116">
        <f>'１月'!K44</f>
        <v>115080</v>
      </c>
      <c r="F44" s="112">
        <v>3</v>
      </c>
      <c r="G44" s="111">
        <v>3210</v>
      </c>
      <c r="H44" s="110">
        <v>4</v>
      </c>
      <c r="I44" s="109">
        <v>4650</v>
      </c>
      <c r="J44" s="108">
        <f t="shared" si="0"/>
        <v>19</v>
      </c>
      <c r="K44" s="107">
        <f t="shared" si="1"/>
        <v>113640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4145</v>
      </c>
      <c r="E45" s="116">
        <f>'１月'!K45</f>
        <v>3445552</v>
      </c>
      <c r="F45" s="112">
        <v>3369</v>
      </c>
      <c r="G45" s="111">
        <v>2690665</v>
      </c>
      <c r="H45" s="110">
        <v>2760</v>
      </c>
      <c r="I45" s="109">
        <v>2443428</v>
      </c>
      <c r="J45" s="108">
        <f t="shared" si="0"/>
        <v>4754</v>
      </c>
      <c r="K45" s="107">
        <f t="shared" si="1"/>
        <v>3692789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10214</v>
      </c>
      <c r="E46" s="116">
        <f>'１月'!K46</f>
        <v>3214884</v>
      </c>
      <c r="F46" s="105">
        <v>3180</v>
      </c>
      <c r="G46" s="104">
        <v>609112</v>
      </c>
      <c r="H46" s="103">
        <v>10218</v>
      </c>
      <c r="I46" s="102">
        <v>1782596</v>
      </c>
      <c r="J46" s="101">
        <f t="shared" si="0"/>
        <v>3176</v>
      </c>
      <c r="K46" s="100">
        <f t="shared" si="1"/>
        <v>2041400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2871</v>
      </c>
      <c r="E47" s="116">
        <f>'１月'!K47</f>
        <v>1879163</v>
      </c>
      <c r="F47" s="105">
        <v>809</v>
      </c>
      <c r="G47" s="104">
        <v>437897</v>
      </c>
      <c r="H47" s="103">
        <v>837</v>
      </c>
      <c r="I47" s="102">
        <v>416618</v>
      </c>
      <c r="J47" s="101">
        <f t="shared" si="0"/>
        <v>2843</v>
      </c>
      <c r="K47" s="100">
        <f t="shared" si="1"/>
        <v>1900442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7389</v>
      </c>
      <c r="E49" s="116">
        <f>'１月'!K49</f>
        <v>2215959</v>
      </c>
      <c r="F49" s="98">
        <v>4685</v>
      </c>
      <c r="G49" s="97">
        <v>1315705</v>
      </c>
      <c r="H49" s="96">
        <v>5365</v>
      </c>
      <c r="I49" s="95">
        <v>1249268</v>
      </c>
      <c r="J49" s="94">
        <f t="shared" si="0"/>
        <v>6709</v>
      </c>
      <c r="K49" s="93">
        <f t="shared" si="1"/>
        <v>2282396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2" ref="D50:I50">SUM(D10:D49)</f>
        <v>275629</v>
      </c>
      <c r="E50" s="90">
        <f t="shared" si="2"/>
        <v>68362356</v>
      </c>
      <c r="F50" s="89">
        <f t="shared" si="2"/>
        <v>119399</v>
      </c>
      <c r="G50" s="87">
        <f t="shared" si="2"/>
        <v>43908426</v>
      </c>
      <c r="H50" s="89">
        <f t="shared" si="2"/>
        <v>114096</v>
      </c>
      <c r="I50" s="87">
        <f t="shared" si="2"/>
        <v>39676240</v>
      </c>
      <c r="J50" s="88">
        <f t="shared" si="0"/>
        <v>280932</v>
      </c>
      <c r="K50" s="87">
        <f t="shared" si="1"/>
        <v>72594542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55" sqref="E55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'２月'!J10</f>
        <v>32242</v>
      </c>
      <c r="E10" s="116">
        <f>'２月'!K10</f>
        <v>8174283</v>
      </c>
      <c r="F10" s="119">
        <v>824</v>
      </c>
      <c r="G10" s="118">
        <v>85235</v>
      </c>
      <c r="H10" s="117">
        <v>1318</v>
      </c>
      <c r="I10" s="116">
        <v>238786</v>
      </c>
      <c r="J10" s="115">
        <f aca="true" t="shared" si="0" ref="J10:K50">D10+F10-H10</f>
        <v>31748</v>
      </c>
      <c r="K10" s="114">
        <f t="shared" si="0"/>
        <v>8020732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0</v>
      </c>
      <c r="E11" s="116">
        <f>'２月'!K11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1193</v>
      </c>
      <c r="E13" s="116">
        <f>'２月'!K13</f>
        <v>175614</v>
      </c>
      <c r="F13" s="105">
        <v>40</v>
      </c>
      <c r="G13" s="104">
        <v>400</v>
      </c>
      <c r="H13" s="103">
        <v>196</v>
      </c>
      <c r="I13" s="102">
        <v>28324</v>
      </c>
      <c r="J13" s="101">
        <f t="shared" si="0"/>
        <v>1037</v>
      </c>
      <c r="K13" s="100">
        <f t="shared" si="0"/>
        <v>147690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0</v>
      </c>
      <c r="E17" s="116">
        <f>'２月'!K17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59</v>
      </c>
      <c r="E18" s="116">
        <f>'２月'!K18</f>
        <v>10995</v>
      </c>
      <c r="F18" s="105">
        <v>73</v>
      </c>
      <c r="G18" s="104">
        <v>6960</v>
      </c>
      <c r="H18" s="103">
        <v>68</v>
      </c>
      <c r="I18" s="102">
        <v>7040</v>
      </c>
      <c r="J18" s="101">
        <f t="shared" si="0"/>
        <v>64</v>
      </c>
      <c r="K18" s="100">
        <f t="shared" si="0"/>
        <v>10915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23</v>
      </c>
      <c r="E20" s="116">
        <f>'２月'!K20</f>
        <v>1128</v>
      </c>
      <c r="F20" s="105">
        <v>17</v>
      </c>
      <c r="G20" s="104">
        <v>819</v>
      </c>
      <c r="H20" s="103">
        <v>26</v>
      </c>
      <c r="I20" s="102">
        <v>1278</v>
      </c>
      <c r="J20" s="101">
        <f t="shared" si="0"/>
        <v>14</v>
      </c>
      <c r="K20" s="100">
        <f t="shared" si="0"/>
        <v>669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7995</v>
      </c>
      <c r="E22" s="116">
        <f>'２月'!K22</f>
        <v>1129460</v>
      </c>
      <c r="F22" s="105">
        <v>7001</v>
      </c>
      <c r="G22" s="104">
        <v>748440</v>
      </c>
      <c r="H22" s="103">
        <v>3451</v>
      </c>
      <c r="I22" s="102">
        <v>397860</v>
      </c>
      <c r="J22" s="101">
        <f t="shared" si="0"/>
        <v>11545</v>
      </c>
      <c r="K22" s="100">
        <f t="shared" si="0"/>
        <v>1480040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2658</v>
      </c>
      <c r="E23" s="116">
        <f>'２月'!K23</f>
        <v>1620305</v>
      </c>
      <c r="F23" s="112">
        <v>1658</v>
      </c>
      <c r="G23" s="111">
        <v>1650950</v>
      </c>
      <c r="H23" s="110">
        <v>1466</v>
      </c>
      <c r="I23" s="109">
        <v>1434132</v>
      </c>
      <c r="J23" s="108">
        <f t="shared" si="0"/>
        <v>2850</v>
      </c>
      <c r="K23" s="107">
        <f t="shared" si="0"/>
        <v>1837123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25818</v>
      </c>
      <c r="E24" s="116">
        <f>'２月'!K24</f>
        <v>3567789</v>
      </c>
      <c r="F24" s="105">
        <v>1021</v>
      </c>
      <c r="G24" s="104">
        <v>3165350</v>
      </c>
      <c r="H24" s="103">
        <v>1047</v>
      </c>
      <c r="I24" s="102">
        <v>3215373</v>
      </c>
      <c r="J24" s="101">
        <f t="shared" si="0"/>
        <v>25792</v>
      </c>
      <c r="K24" s="100">
        <f t="shared" si="0"/>
        <v>3517766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8043</v>
      </c>
      <c r="E25" s="116">
        <f>'２月'!K25</f>
        <v>6076625</v>
      </c>
      <c r="F25" s="105">
        <v>5472</v>
      </c>
      <c r="G25" s="104">
        <v>1284903</v>
      </c>
      <c r="H25" s="103">
        <f>4975+23</f>
        <v>4998</v>
      </c>
      <c r="I25" s="102">
        <f>1294817+168688</f>
        <v>1463505</v>
      </c>
      <c r="J25" s="101">
        <f t="shared" si="0"/>
        <v>8517</v>
      </c>
      <c r="K25" s="100">
        <f t="shared" si="0"/>
        <v>5898023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19551</v>
      </c>
      <c r="E26" s="116">
        <f>'２月'!K26</f>
        <v>6565032</v>
      </c>
      <c r="F26" s="105">
        <v>7947</v>
      </c>
      <c r="G26" s="104">
        <v>1604036</v>
      </c>
      <c r="H26" s="103">
        <v>8360</v>
      </c>
      <c r="I26" s="102">
        <v>1710656</v>
      </c>
      <c r="J26" s="101">
        <f t="shared" si="0"/>
        <v>19138</v>
      </c>
      <c r="K26" s="100">
        <f t="shared" si="0"/>
        <v>6458412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2082</v>
      </c>
      <c r="E27" s="116">
        <f>'２月'!K27</f>
        <v>329900</v>
      </c>
      <c r="F27" s="105">
        <v>254</v>
      </c>
      <c r="G27" s="104">
        <v>66550</v>
      </c>
      <c r="H27" s="103">
        <v>268</v>
      </c>
      <c r="I27" s="102">
        <v>70450</v>
      </c>
      <c r="J27" s="101">
        <f t="shared" si="0"/>
        <v>2068</v>
      </c>
      <c r="K27" s="100">
        <f t="shared" si="0"/>
        <v>326000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780</v>
      </c>
      <c r="E28" s="116">
        <f>'２月'!K28</f>
        <v>85800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1086</v>
      </c>
      <c r="E29" s="123">
        <f>'２月'!K29</f>
        <v>320306</v>
      </c>
      <c r="F29" s="112">
        <f>20+22</f>
        <v>42</v>
      </c>
      <c r="G29" s="111">
        <f>4000+42130</f>
        <v>46130</v>
      </c>
      <c r="H29" s="110">
        <f>20+38</f>
        <v>58</v>
      </c>
      <c r="I29" s="109">
        <f>4000+41897</f>
        <v>45897</v>
      </c>
      <c r="J29" s="108">
        <f t="shared" si="0"/>
        <v>1070</v>
      </c>
      <c r="K29" s="107">
        <f t="shared" si="0"/>
        <v>320539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1404</v>
      </c>
      <c r="E30" s="123">
        <f>'２月'!K30</f>
        <v>802216</v>
      </c>
      <c r="F30" s="112">
        <f>301+254</f>
        <v>555</v>
      </c>
      <c r="G30" s="111">
        <f>156300+101795</f>
        <v>258095</v>
      </c>
      <c r="H30" s="110">
        <f>326+220</f>
        <v>546</v>
      </c>
      <c r="I30" s="109">
        <f>163365+36777</f>
        <v>200142</v>
      </c>
      <c r="J30" s="108">
        <f t="shared" si="0"/>
        <v>1413</v>
      </c>
      <c r="K30" s="107">
        <f t="shared" si="0"/>
        <v>860169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33</v>
      </c>
      <c r="E32" s="123">
        <f>'２月'!K32</f>
        <v>48848</v>
      </c>
      <c r="F32" s="112">
        <v>20</v>
      </c>
      <c r="G32" s="111">
        <v>15955</v>
      </c>
      <c r="H32" s="110">
        <v>20</v>
      </c>
      <c r="I32" s="109">
        <v>16174</v>
      </c>
      <c r="J32" s="108">
        <f t="shared" si="0"/>
        <v>33</v>
      </c>
      <c r="K32" s="107">
        <f t="shared" si="0"/>
        <v>48629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23625</v>
      </c>
      <c r="E33" s="123">
        <f>'２月'!K33</f>
        <v>7855111</v>
      </c>
      <c r="F33" s="112">
        <v>16152</v>
      </c>
      <c r="G33" s="111">
        <v>4717964</v>
      </c>
      <c r="H33" s="72">
        <v>16255</v>
      </c>
      <c r="I33" s="109">
        <v>4820987</v>
      </c>
      <c r="J33" s="108">
        <f t="shared" si="0"/>
        <v>23522</v>
      </c>
      <c r="K33" s="107">
        <f t="shared" si="0"/>
        <v>7752088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91966</v>
      </c>
      <c r="E34" s="123">
        <f>'２月'!K34</f>
        <v>6695510</v>
      </c>
      <c r="F34" s="112">
        <f>34256+292</f>
        <v>34548</v>
      </c>
      <c r="G34" s="111">
        <f>4912545+300500</f>
        <v>5213045</v>
      </c>
      <c r="H34" s="110">
        <f>32001+242</f>
        <v>32243</v>
      </c>
      <c r="I34" s="109">
        <f>4771387+292500</f>
        <v>5063887</v>
      </c>
      <c r="J34" s="108">
        <f t="shared" si="0"/>
        <v>94271</v>
      </c>
      <c r="K34" s="107">
        <f t="shared" si="0"/>
        <v>6844668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6293</v>
      </c>
      <c r="E35" s="116">
        <f>'２月'!K35</f>
        <v>3888618</v>
      </c>
      <c r="F35" s="112">
        <v>929</v>
      </c>
      <c r="G35" s="111">
        <v>125207</v>
      </c>
      <c r="H35" s="110">
        <v>1443</v>
      </c>
      <c r="I35" s="109">
        <v>286552</v>
      </c>
      <c r="J35" s="108">
        <f t="shared" si="0"/>
        <v>5779</v>
      </c>
      <c r="K35" s="107">
        <f t="shared" si="0"/>
        <v>3727273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347</v>
      </c>
      <c r="E36" s="116">
        <f>'２月'!K36</f>
        <v>65480</v>
      </c>
      <c r="F36" s="112">
        <v>448</v>
      </c>
      <c r="G36" s="111">
        <v>89280</v>
      </c>
      <c r="H36" s="110">
        <v>397</v>
      </c>
      <c r="I36" s="109">
        <v>74360</v>
      </c>
      <c r="J36" s="108">
        <f t="shared" si="0"/>
        <v>398</v>
      </c>
      <c r="K36" s="107">
        <f t="shared" si="0"/>
        <v>80400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0</v>
      </c>
      <c r="E38" s="116">
        <f>'２月'!K38</f>
        <v>0</v>
      </c>
      <c r="F38" s="112">
        <v>51</v>
      </c>
      <c r="G38" s="111">
        <v>12160</v>
      </c>
      <c r="H38" s="110">
        <v>0</v>
      </c>
      <c r="I38" s="109">
        <v>0</v>
      </c>
      <c r="J38" s="108">
        <f t="shared" si="0"/>
        <v>51</v>
      </c>
      <c r="K38" s="107">
        <f t="shared" si="0"/>
        <v>12160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120</v>
      </c>
      <c r="G39" s="111">
        <v>132000</v>
      </c>
      <c r="H39" s="110">
        <v>140</v>
      </c>
      <c r="I39" s="109">
        <v>154000</v>
      </c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29122</v>
      </c>
      <c r="E42" s="116">
        <f>'２月'!K42</f>
        <v>2954918</v>
      </c>
      <c r="F42" s="112">
        <v>21177</v>
      </c>
      <c r="G42" s="111">
        <v>6034946</v>
      </c>
      <c r="H42" s="110">
        <v>23408</v>
      </c>
      <c r="I42" s="109">
        <v>6495127</v>
      </c>
      <c r="J42" s="108">
        <f t="shared" si="0"/>
        <v>26891</v>
      </c>
      <c r="K42" s="107">
        <f t="shared" si="0"/>
        <v>2494737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7907</v>
      </c>
      <c r="E43" s="116">
        <f>'２月'!K43</f>
        <v>10871321</v>
      </c>
      <c r="F43" s="112">
        <v>10437</v>
      </c>
      <c r="G43" s="111">
        <v>13623192</v>
      </c>
      <c r="H43" s="110">
        <v>10333</v>
      </c>
      <c r="I43" s="109">
        <v>13643661</v>
      </c>
      <c r="J43" s="108">
        <f t="shared" si="0"/>
        <v>8011</v>
      </c>
      <c r="K43" s="107">
        <f t="shared" si="0"/>
        <v>10850852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113640</v>
      </c>
      <c r="F44" s="112">
        <v>13</v>
      </c>
      <c r="G44" s="111">
        <v>18090</v>
      </c>
      <c r="H44" s="110">
        <v>7</v>
      </c>
      <c r="I44" s="109">
        <v>9090</v>
      </c>
      <c r="J44" s="108">
        <f t="shared" si="0"/>
        <v>25</v>
      </c>
      <c r="K44" s="107">
        <f t="shared" si="0"/>
        <v>122640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4754</v>
      </c>
      <c r="E45" s="116">
        <f>'２月'!K45</f>
        <v>3692789</v>
      </c>
      <c r="F45" s="112">
        <v>6249</v>
      </c>
      <c r="G45" s="111">
        <v>3007844</v>
      </c>
      <c r="H45" s="110">
        <v>4526</v>
      </c>
      <c r="I45" s="109">
        <v>3417234</v>
      </c>
      <c r="J45" s="108">
        <f t="shared" si="0"/>
        <v>6477</v>
      </c>
      <c r="K45" s="107">
        <f t="shared" si="0"/>
        <v>3283399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3176</v>
      </c>
      <c r="E46" s="116">
        <f>'２月'!K46</f>
        <v>2041400</v>
      </c>
      <c r="F46" s="105">
        <v>11952</v>
      </c>
      <c r="G46" s="104">
        <v>972466</v>
      </c>
      <c r="H46" s="103">
        <v>4340</v>
      </c>
      <c r="I46" s="102">
        <v>834052</v>
      </c>
      <c r="J46" s="101">
        <f t="shared" si="0"/>
        <v>10788</v>
      </c>
      <c r="K46" s="100">
        <f t="shared" si="0"/>
        <v>2179814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2843</v>
      </c>
      <c r="E47" s="123">
        <f>'２月'!K47</f>
        <v>1900442</v>
      </c>
      <c r="F47" s="112">
        <v>855</v>
      </c>
      <c r="G47" s="111">
        <v>447591</v>
      </c>
      <c r="H47" s="110">
        <v>746</v>
      </c>
      <c r="I47" s="109">
        <v>534578</v>
      </c>
      <c r="J47" s="108">
        <f t="shared" si="0"/>
        <v>2952</v>
      </c>
      <c r="K47" s="107">
        <f t="shared" si="0"/>
        <v>1813455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6709</v>
      </c>
      <c r="E49" s="123">
        <f>'２月'!K49</f>
        <v>2282396</v>
      </c>
      <c r="F49" s="124">
        <v>7797</v>
      </c>
      <c r="G49" s="125">
        <v>2689591</v>
      </c>
      <c r="H49" s="126">
        <v>7234</v>
      </c>
      <c r="I49" s="127">
        <v>2628572</v>
      </c>
      <c r="J49" s="128">
        <f t="shared" si="0"/>
        <v>7272</v>
      </c>
      <c r="K49" s="129">
        <f t="shared" si="0"/>
        <v>2343415</v>
      </c>
      <c r="L49" s="92"/>
    </row>
    <row r="50" spans="2:12" ht="21" customHeight="1" thickBot="1" thickTop="1">
      <c r="B50" s="139" t="s">
        <v>46</v>
      </c>
      <c r="C50" s="140"/>
      <c r="D50" s="130">
        <f aca="true" t="shared" si="1" ref="D50:I50">SUM(D10:D49)</f>
        <v>280932</v>
      </c>
      <c r="E50" s="131">
        <f t="shared" si="1"/>
        <v>72594542</v>
      </c>
      <c r="F50" s="132">
        <f t="shared" si="1"/>
        <v>136752</v>
      </c>
      <c r="G50" s="133">
        <f t="shared" si="1"/>
        <v>46138199</v>
      </c>
      <c r="H50" s="132">
        <f t="shared" si="1"/>
        <v>124074</v>
      </c>
      <c r="I50" s="133">
        <f t="shared" si="1"/>
        <v>46921517</v>
      </c>
      <c r="J50" s="134">
        <f t="shared" si="0"/>
        <v>293610</v>
      </c>
      <c r="K50" s="133">
        <f t="shared" si="0"/>
        <v>71811224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49" sqref="E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'３月'!J10</f>
        <v>31748</v>
      </c>
      <c r="E10" s="116">
        <f>'３月'!K10</f>
        <v>8020732</v>
      </c>
      <c r="F10" s="119">
        <v>3639</v>
      </c>
      <c r="G10" s="118">
        <v>756910</v>
      </c>
      <c r="H10" s="117">
        <v>4503</v>
      </c>
      <c r="I10" s="116">
        <v>795962</v>
      </c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0</v>
      </c>
      <c r="E11" s="116">
        <f>'３月'!K11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1037</v>
      </c>
      <c r="E13" s="116">
        <f>'３月'!K13</f>
        <v>147690</v>
      </c>
      <c r="F13" s="105">
        <v>193</v>
      </c>
      <c r="G13" s="104">
        <v>32080</v>
      </c>
      <c r="H13" s="103">
        <v>629</v>
      </c>
      <c r="I13" s="102">
        <v>86624</v>
      </c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0</v>
      </c>
      <c r="E17" s="116">
        <f>'３月'!K17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64</v>
      </c>
      <c r="E18" s="116">
        <f>'３月'!K18</f>
        <v>10915</v>
      </c>
      <c r="F18" s="105">
        <v>72</v>
      </c>
      <c r="G18" s="104">
        <v>6840</v>
      </c>
      <c r="H18" s="103">
        <v>72</v>
      </c>
      <c r="I18" s="102">
        <v>7720</v>
      </c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14</v>
      </c>
      <c r="E20" s="116">
        <f>'３月'!K20</f>
        <v>669</v>
      </c>
      <c r="F20" s="105">
        <v>17</v>
      </c>
      <c r="G20" s="104">
        <v>819</v>
      </c>
      <c r="H20" s="103">
        <v>20</v>
      </c>
      <c r="I20" s="102">
        <v>984</v>
      </c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11545</v>
      </c>
      <c r="E22" s="116">
        <f>'３月'!K22</f>
        <v>1480040</v>
      </c>
      <c r="F22" s="105">
        <v>4451</v>
      </c>
      <c r="G22" s="104">
        <v>527620</v>
      </c>
      <c r="H22" s="103">
        <v>5447</v>
      </c>
      <c r="I22" s="102">
        <v>620420</v>
      </c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2850</v>
      </c>
      <c r="E23" s="116">
        <f>'３月'!K23</f>
        <v>1837123</v>
      </c>
      <c r="F23" s="112">
        <v>1635</v>
      </c>
      <c r="G23" s="111">
        <v>1986100</v>
      </c>
      <c r="H23" s="110">
        <v>1528</v>
      </c>
      <c r="I23" s="109">
        <v>1557469</v>
      </c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25792</v>
      </c>
      <c r="E24" s="116">
        <f>'３月'!K24</f>
        <v>3517766</v>
      </c>
      <c r="F24" s="105">
        <v>1237</v>
      </c>
      <c r="G24" s="104">
        <v>3215243</v>
      </c>
      <c r="H24" s="103">
        <v>1205</v>
      </c>
      <c r="I24" s="102">
        <v>3160569</v>
      </c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8517</v>
      </c>
      <c r="E25" s="116">
        <f>'３月'!K25</f>
        <v>5898023</v>
      </c>
      <c r="F25" s="105">
        <f>5845+18</f>
        <v>5863</v>
      </c>
      <c r="G25" s="104">
        <f>1443379+96003</f>
        <v>1539382</v>
      </c>
      <c r="H25" s="103">
        <v>5777</v>
      </c>
      <c r="I25" s="102">
        <v>1356550</v>
      </c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19138</v>
      </c>
      <c r="E26" s="116">
        <f>'３月'!K26</f>
        <v>6458412</v>
      </c>
      <c r="F26" s="105">
        <v>7079</v>
      </c>
      <c r="G26" s="104">
        <v>1368036</v>
      </c>
      <c r="H26" s="103">
        <v>6742</v>
      </c>
      <c r="I26" s="102">
        <v>1340673</v>
      </c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2068</v>
      </c>
      <c r="E27" s="116">
        <f>'３月'!K27</f>
        <v>326000</v>
      </c>
      <c r="F27" s="105">
        <v>228</v>
      </c>
      <c r="G27" s="104">
        <v>75150</v>
      </c>
      <c r="H27" s="103">
        <v>277</v>
      </c>
      <c r="I27" s="102">
        <v>88250</v>
      </c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700</v>
      </c>
      <c r="E28" s="116">
        <f>'３月'!K28</f>
        <v>77000</v>
      </c>
      <c r="F28" s="105">
        <v>820</v>
      </c>
      <c r="G28" s="104">
        <v>90200</v>
      </c>
      <c r="H28" s="103">
        <v>930</v>
      </c>
      <c r="I28" s="102">
        <v>102300</v>
      </c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1070</v>
      </c>
      <c r="E29" s="116">
        <f>'３月'!K29</f>
        <v>320539</v>
      </c>
      <c r="F29" s="74">
        <f>20+74</f>
        <v>94</v>
      </c>
      <c r="G29" s="111">
        <f>4000+49330</f>
        <v>53330</v>
      </c>
      <c r="H29" s="110">
        <f>20+47</f>
        <v>67</v>
      </c>
      <c r="I29" s="109">
        <f>4000+42262</f>
        <v>46262</v>
      </c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1413</v>
      </c>
      <c r="E30" s="116">
        <f>'３月'!K30</f>
        <v>860169</v>
      </c>
      <c r="F30" s="112">
        <f>331+235</f>
        <v>566</v>
      </c>
      <c r="G30" s="111">
        <f>180870+63103</f>
        <v>243973</v>
      </c>
      <c r="H30" s="110">
        <f>373+239</f>
        <v>612</v>
      </c>
      <c r="I30" s="109">
        <f>192990+70129</f>
        <v>263119</v>
      </c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33</v>
      </c>
      <c r="E32" s="116">
        <f>'３月'!K32</f>
        <v>48629</v>
      </c>
      <c r="F32" s="112">
        <v>7</v>
      </c>
      <c r="G32" s="111">
        <v>9192</v>
      </c>
      <c r="H32" s="110">
        <v>1</v>
      </c>
      <c r="I32" s="109">
        <v>4239</v>
      </c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23522</v>
      </c>
      <c r="E33" s="116">
        <f>'３月'!K33</f>
        <v>7752088</v>
      </c>
      <c r="F33" s="112">
        <v>15176</v>
      </c>
      <c r="G33" s="111">
        <v>4578679</v>
      </c>
      <c r="H33" s="72">
        <v>15518</v>
      </c>
      <c r="I33" s="109">
        <v>4571181</v>
      </c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94271</v>
      </c>
      <c r="E34" s="116">
        <f>'３月'!K34</f>
        <v>6844668</v>
      </c>
      <c r="F34" s="112">
        <f>52761+275</f>
        <v>53036</v>
      </c>
      <c r="G34" s="111">
        <f>4966725+305800</f>
        <v>5272525</v>
      </c>
      <c r="H34" s="110">
        <f>50222+269</f>
        <v>50491</v>
      </c>
      <c r="I34" s="109">
        <f>4883501+316700</f>
        <v>5200201</v>
      </c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5779</v>
      </c>
      <c r="E35" s="116">
        <f>'３月'!K35</f>
        <v>3727273</v>
      </c>
      <c r="F35" s="112">
        <v>1040</v>
      </c>
      <c r="G35" s="111">
        <v>208992</v>
      </c>
      <c r="H35" s="110">
        <v>1513</v>
      </c>
      <c r="I35" s="109">
        <v>317592</v>
      </c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398</v>
      </c>
      <c r="E36" s="116">
        <f>'３月'!K36</f>
        <v>80400</v>
      </c>
      <c r="F36" s="112">
        <v>285</v>
      </c>
      <c r="G36" s="111">
        <v>57000</v>
      </c>
      <c r="H36" s="110">
        <v>321</v>
      </c>
      <c r="I36" s="109">
        <v>64240</v>
      </c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51</v>
      </c>
      <c r="E38" s="116">
        <f>'３月'!K38</f>
        <v>12160</v>
      </c>
      <c r="F38" s="112">
        <v>41</v>
      </c>
      <c r="G38" s="111">
        <v>9281</v>
      </c>
      <c r="H38" s="110">
        <v>1</v>
      </c>
      <c r="I38" s="109">
        <v>1</v>
      </c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1184</v>
      </c>
      <c r="E39" s="116">
        <f>'３月'!K39</f>
        <v>1302400</v>
      </c>
      <c r="F39" s="112">
        <v>100</v>
      </c>
      <c r="G39" s="111">
        <v>110000</v>
      </c>
      <c r="H39" s="110">
        <v>80</v>
      </c>
      <c r="I39" s="109">
        <v>88000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26891</v>
      </c>
      <c r="E42" s="116">
        <f>'３月'!K42</f>
        <v>2494737</v>
      </c>
      <c r="F42" s="112">
        <v>26063</v>
      </c>
      <c r="G42" s="111">
        <v>7487581</v>
      </c>
      <c r="H42" s="110">
        <v>3586</v>
      </c>
      <c r="I42" s="109">
        <v>1267712</v>
      </c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8011</v>
      </c>
      <c r="E43" s="116">
        <f>'３月'!K43</f>
        <v>10850852</v>
      </c>
      <c r="F43" s="112">
        <v>9837</v>
      </c>
      <c r="G43" s="111">
        <v>14296062</v>
      </c>
      <c r="H43" s="110">
        <v>10408</v>
      </c>
      <c r="I43" s="109">
        <v>13573567</v>
      </c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25</v>
      </c>
      <c r="E44" s="116">
        <f>'３月'!K44</f>
        <v>122640</v>
      </c>
      <c r="F44" s="112">
        <v>8</v>
      </c>
      <c r="G44" s="111">
        <v>12000</v>
      </c>
      <c r="H44" s="110">
        <v>5</v>
      </c>
      <c r="I44" s="109">
        <v>7500</v>
      </c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6477</v>
      </c>
      <c r="E45" s="116">
        <f>'３月'!K45</f>
        <v>3283399</v>
      </c>
      <c r="F45" s="112">
        <v>4414</v>
      </c>
      <c r="G45" s="111">
        <v>1788465</v>
      </c>
      <c r="H45" s="110">
        <v>5367</v>
      </c>
      <c r="I45" s="109">
        <v>2174464</v>
      </c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10788</v>
      </c>
      <c r="E46" s="116">
        <f>'３月'!K46</f>
        <v>2179814</v>
      </c>
      <c r="F46" s="105">
        <v>4381</v>
      </c>
      <c r="G46" s="104">
        <v>1049547</v>
      </c>
      <c r="H46" s="103">
        <v>4307</v>
      </c>
      <c r="I46" s="102">
        <v>853024</v>
      </c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2952</v>
      </c>
      <c r="E47" s="116">
        <f>'３月'!K47</f>
        <v>1813455</v>
      </c>
      <c r="F47" s="105">
        <v>919</v>
      </c>
      <c r="G47" s="104">
        <v>417280</v>
      </c>
      <c r="H47" s="103">
        <v>875</v>
      </c>
      <c r="I47" s="102">
        <v>387185</v>
      </c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7272</v>
      </c>
      <c r="E49" s="97">
        <f>'３月'!K49</f>
        <v>2343415</v>
      </c>
      <c r="F49" s="98">
        <v>8031</v>
      </c>
      <c r="G49" s="97">
        <v>1630259</v>
      </c>
      <c r="H49" s="96">
        <v>7281</v>
      </c>
      <c r="I49" s="95">
        <v>1574882</v>
      </c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293610</v>
      </c>
      <c r="E50" s="90">
        <f t="shared" si="1"/>
        <v>71811224</v>
      </c>
      <c r="F50" s="89">
        <f t="shared" si="1"/>
        <v>149232</v>
      </c>
      <c r="G50" s="87">
        <f t="shared" si="1"/>
        <v>46822546</v>
      </c>
      <c r="H50" s="89">
        <f t="shared" si="1"/>
        <v>127563</v>
      </c>
      <c r="I50" s="87">
        <f t="shared" si="1"/>
        <v>39510690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'４月'!J10</f>
        <v>30884</v>
      </c>
      <c r="E10" s="116">
        <f>'４月'!K10</f>
        <v>7981680</v>
      </c>
      <c r="F10" s="119"/>
      <c r="G10" s="118"/>
      <c r="H10" s="117"/>
      <c r="I10" s="116"/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0</v>
      </c>
      <c r="E11" s="116">
        <f>'４月'!K11</f>
        <v>216</v>
      </c>
      <c r="F11" s="105"/>
      <c r="G11" s="104"/>
      <c r="H11" s="103"/>
      <c r="I11" s="102"/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601</v>
      </c>
      <c r="E13" s="116">
        <f>'４月'!K13</f>
        <v>93146</v>
      </c>
      <c r="F13" s="105"/>
      <c r="G13" s="104"/>
      <c r="H13" s="103"/>
      <c r="I13" s="102"/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0</v>
      </c>
      <c r="E17" s="116">
        <f>'４月'!K17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64</v>
      </c>
      <c r="E18" s="116">
        <f>'４月'!K18</f>
        <v>10035</v>
      </c>
      <c r="F18" s="105"/>
      <c r="G18" s="104"/>
      <c r="H18" s="103"/>
      <c r="I18" s="102"/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11</v>
      </c>
      <c r="E20" s="116">
        <f>'４月'!K20</f>
        <v>504</v>
      </c>
      <c r="F20" s="105"/>
      <c r="G20" s="104"/>
      <c r="H20" s="103"/>
      <c r="I20" s="102"/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10549</v>
      </c>
      <c r="E22" s="116">
        <f>'４月'!K22</f>
        <v>1387240</v>
      </c>
      <c r="F22" s="105"/>
      <c r="G22" s="104"/>
      <c r="H22" s="103"/>
      <c r="I22" s="102"/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2957</v>
      </c>
      <c r="E23" s="116">
        <f>'４月'!K23</f>
        <v>2265754</v>
      </c>
      <c r="F23" s="112"/>
      <c r="G23" s="111"/>
      <c r="H23" s="110"/>
      <c r="I23" s="109"/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25824</v>
      </c>
      <c r="E24" s="116">
        <f>'４月'!K24</f>
        <v>3572440</v>
      </c>
      <c r="F24" s="105"/>
      <c r="G24" s="104"/>
      <c r="H24" s="103"/>
      <c r="I24" s="102"/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8603</v>
      </c>
      <c r="E25" s="116">
        <f>'４月'!K25</f>
        <v>6080855</v>
      </c>
      <c r="F25" s="105"/>
      <c r="G25" s="104"/>
      <c r="H25" s="103"/>
      <c r="I25" s="102"/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19475</v>
      </c>
      <c r="E26" s="116">
        <f>'４月'!K26</f>
        <v>6485775</v>
      </c>
      <c r="F26" s="105"/>
      <c r="G26" s="104"/>
      <c r="H26" s="103"/>
      <c r="I26" s="102"/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2019</v>
      </c>
      <c r="E27" s="116">
        <f>'４月'!K27</f>
        <v>312900</v>
      </c>
      <c r="F27" s="105"/>
      <c r="G27" s="104"/>
      <c r="H27" s="103"/>
      <c r="I27" s="102"/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590</v>
      </c>
      <c r="E28" s="116">
        <f>'４月'!K28</f>
        <v>64900</v>
      </c>
      <c r="F28" s="105"/>
      <c r="G28" s="104"/>
      <c r="H28" s="103"/>
      <c r="I28" s="102"/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1097</v>
      </c>
      <c r="E29" s="116">
        <f>'４月'!K29</f>
        <v>327607</v>
      </c>
      <c r="F29" s="74"/>
      <c r="G29" s="111"/>
      <c r="H29" s="110"/>
      <c r="I29" s="109"/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1367</v>
      </c>
      <c r="E30" s="116">
        <f>'４月'!K30</f>
        <v>841023</v>
      </c>
      <c r="F30" s="112"/>
      <c r="G30" s="111"/>
      <c r="H30" s="110"/>
      <c r="I30" s="109"/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39</v>
      </c>
      <c r="E32" s="116">
        <f>'４月'!K32</f>
        <v>53582</v>
      </c>
      <c r="F32" s="112"/>
      <c r="G32" s="111"/>
      <c r="H32" s="110"/>
      <c r="I32" s="109"/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23180</v>
      </c>
      <c r="E33" s="116">
        <f>'４月'!K33</f>
        <v>7759586</v>
      </c>
      <c r="F33" s="112"/>
      <c r="G33" s="111"/>
      <c r="H33" s="72"/>
      <c r="I33" s="109"/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96816</v>
      </c>
      <c r="E34" s="116">
        <f>'４月'!K34</f>
        <v>6916992</v>
      </c>
      <c r="F34" s="112"/>
      <c r="G34" s="111"/>
      <c r="H34" s="110"/>
      <c r="I34" s="109"/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5306</v>
      </c>
      <c r="E35" s="116">
        <f>'４月'!K35</f>
        <v>3618673</v>
      </c>
      <c r="F35" s="112"/>
      <c r="G35" s="111"/>
      <c r="H35" s="110"/>
      <c r="I35" s="109"/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362</v>
      </c>
      <c r="E36" s="116">
        <f>'４月'!K36</f>
        <v>73160</v>
      </c>
      <c r="F36" s="112"/>
      <c r="G36" s="111"/>
      <c r="H36" s="110"/>
      <c r="I36" s="109"/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91</v>
      </c>
      <c r="E38" s="116">
        <f>'４月'!K38</f>
        <v>21440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49368</v>
      </c>
      <c r="E42" s="116">
        <f>'４月'!K42</f>
        <v>8714606</v>
      </c>
      <c r="F42" s="112"/>
      <c r="G42" s="111"/>
      <c r="H42" s="110"/>
      <c r="I42" s="109"/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7440</v>
      </c>
      <c r="E43" s="116">
        <f>'４月'!K43</f>
        <v>11573347</v>
      </c>
      <c r="F43" s="112"/>
      <c r="G43" s="111"/>
      <c r="H43" s="110"/>
      <c r="I43" s="109"/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28</v>
      </c>
      <c r="E44" s="116">
        <f>'４月'!K44</f>
        <v>127140</v>
      </c>
      <c r="F44" s="112"/>
      <c r="G44" s="111"/>
      <c r="H44" s="110"/>
      <c r="I44" s="109"/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5524</v>
      </c>
      <c r="E45" s="116">
        <f>'４月'!K45</f>
        <v>2897400</v>
      </c>
      <c r="F45" s="112"/>
      <c r="G45" s="137"/>
      <c r="H45" s="110"/>
      <c r="I45" s="109"/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10862</v>
      </c>
      <c r="E46" s="116">
        <f>'４月'!K46</f>
        <v>2376337</v>
      </c>
      <c r="F46" s="105"/>
      <c r="G46" s="104"/>
      <c r="H46" s="103"/>
      <c r="I46" s="102"/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2996</v>
      </c>
      <c r="E47" s="116">
        <f>'４月'!K47</f>
        <v>1843550</v>
      </c>
      <c r="F47" s="105"/>
      <c r="G47" s="104"/>
      <c r="H47" s="103"/>
      <c r="I47" s="102"/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8022</v>
      </c>
      <c r="E49" s="116">
        <f>'４月'!K49</f>
        <v>2398792</v>
      </c>
      <c r="F49" s="98"/>
      <c r="G49" s="97"/>
      <c r="H49" s="96"/>
      <c r="I49" s="95"/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'５月'!J10</f>
        <v>30884</v>
      </c>
      <c r="E10" s="116">
        <f>'５月'!K10</f>
        <v>7981680</v>
      </c>
      <c r="F10" s="119"/>
      <c r="G10" s="118"/>
      <c r="H10" s="117"/>
      <c r="I10" s="116"/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0</v>
      </c>
      <c r="E11" s="116">
        <f>'５月'!K11</f>
        <v>216</v>
      </c>
      <c r="F11" s="105"/>
      <c r="G11" s="104"/>
      <c r="H11" s="103"/>
      <c r="I11" s="102"/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601</v>
      </c>
      <c r="E13" s="116">
        <f>'５月'!K13</f>
        <v>93146</v>
      </c>
      <c r="F13" s="105"/>
      <c r="G13" s="104"/>
      <c r="H13" s="103"/>
      <c r="I13" s="102"/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0</v>
      </c>
      <c r="E17" s="116">
        <f>'５月'!K17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64</v>
      </c>
      <c r="E18" s="116">
        <f>'５月'!K18</f>
        <v>10035</v>
      </c>
      <c r="F18" s="105"/>
      <c r="G18" s="104"/>
      <c r="H18" s="103"/>
      <c r="I18" s="102"/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11</v>
      </c>
      <c r="E20" s="116">
        <f>'５月'!K20</f>
        <v>504</v>
      </c>
      <c r="F20" s="105"/>
      <c r="G20" s="104"/>
      <c r="H20" s="103"/>
      <c r="I20" s="102"/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10549</v>
      </c>
      <c r="E22" s="116">
        <f>'５月'!K22</f>
        <v>1387240</v>
      </c>
      <c r="F22" s="105"/>
      <c r="G22" s="104"/>
      <c r="H22" s="103"/>
      <c r="I22" s="102"/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2957</v>
      </c>
      <c r="E23" s="116">
        <f>'５月'!K23</f>
        <v>2265754</v>
      </c>
      <c r="F23" s="112"/>
      <c r="G23" s="111"/>
      <c r="H23" s="110"/>
      <c r="I23" s="109"/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25824</v>
      </c>
      <c r="E24" s="116">
        <f>'５月'!K24</f>
        <v>3572440</v>
      </c>
      <c r="F24" s="105"/>
      <c r="G24" s="104"/>
      <c r="H24" s="103"/>
      <c r="I24" s="102"/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8603</v>
      </c>
      <c r="E25" s="116">
        <f>'５月'!K25</f>
        <v>6080855</v>
      </c>
      <c r="F25" s="105"/>
      <c r="G25" s="104"/>
      <c r="H25" s="103"/>
      <c r="I25" s="102"/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19475</v>
      </c>
      <c r="E26" s="116">
        <f>'５月'!K26</f>
        <v>6485775</v>
      </c>
      <c r="F26" s="105"/>
      <c r="G26" s="104"/>
      <c r="H26" s="103"/>
      <c r="I26" s="102"/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2019</v>
      </c>
      <c r="E27" s="116">
        <f>'５月'!K27</f>
        <v>312900</v>
      </c>
      <c r="F27" s="105"/>
      <c r="G27" s="104"/>
      <c r="H27" s="103"/>
      <c r="I27" s="102"/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590</v>
      </c>
      <c r="E28" s="116">
        <f>'５月'!K28</f>
        <v>64900</v>
      </c>
      <c r="F28" s="105"/>
      <c r="G28" s="104"/>
      <c r="H28" s="103"/>
      <c r="I28" s="102"/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1097</v>
      </c>
      <c r="E29" s="116">
        <f>'５月'!K29</f>
        <v>327607</v>
      </c>
      <c r="F29" s="74"/>
      <c r="G29" s="111"/>
      <c r="H29" s="110"/>
      <c r="I29" s="109"/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1367</v>
      </c>
      <c r="E30" s="116">
        <f>'５月'!K30</f>
        <v>841023</v>
      </c>
      <c r="F30" s="112"/>
      <c r="G30" s="111"/>
      <c r="H30" s="110"/>
      <c r="I30" s="109"/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39</v>
      </c>
      <c r="E32" s="116">
        <f>'５月'!K32</f>
        <v>53582</v>
      </c>
      <c r="F32" s="112"/>
      <c r="G32" s="111"/>
      <c r="H32" s="110"/>
      <c r="I32" s="109"/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23180</v>
      </c>
      <c r="E33" s="116">
        <f>'５月'!K33</f>
        <v>7759586</v>
      </c>
      <c r="F33" s="112"/>
      <c r="G33" s="111"/>
      <c r="H33" s="72"/>
      <c r="I33" s="109"/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96816</v>
      </c>
      <c r="E34" s="116">
        <f>'５月'!K34</f>
        <v>6916992</v>
      </c>
      <c r="F34" s="112"/>
      <c r="G34" s="111"/>
      <c r="H34" s="110"/>
      <c r="I34" s="109"/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5306</v>
      </c>
      <c r="E35" s="116">
        <f>'５月'!K35</f>
        <v>3618673</v>
      </c>
      <c r="F35" s="112"/>
      <c r="G35" s="111"/>
      <c r="H35" s="110"/>
      <c r="I35" s="109"/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362</v>
      </c>
      <c r="E36" s="116">
        <f>'５月'!K36</f>
        <v>73160</v>
      </c>
      <c r="F36" s="112"/>
      <c r="G36" s="111"/>
      <c r="H36" s="110"/>
      <c r="I36" s="109"/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91</v>
      </c>
      <c r="E38" s="116">
        <f>'５月'!K38</f>
        <v>21440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1204</v>
      </c>
      <c r="E39" s="116">
        <f>'５月'!K39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49368</v>
      </c>
      <c r="E42" s="116">
        <f>'５月'!K42</f>
        <v>8714606</v>
      </c>
      <c r="F42" s="112"/>
      <c r="G42" s="111"/>
      <c r="H42" s="110"/>
      <c r="I42" s="109"/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7440</v>
      </c>
      <c r="E43" s="116">
        <f>'５月'!K43</f>
        <v>11573347</v>
      </c>
      <c r="F43" s="112"/>
      <c r="G43" s="111"/>
      <c r="H43" s="110"/>
      <c r="I43" s="109"/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28</v>
      </c>
      <c r="E44" s="116">
        <f>'５月'!K44</f>
        <v>127140</v>
      </c>
      <c r="F44" s="112"/>
      <c r="G44" s="111"/>
      <c r="H44" s="110"/>
      <c r="I44" s="109"/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5524</v>
      </c>
      <c r="E45" s="116">
        <f>'５月'!K45</f>
        <v>2897400</v>
      </c>
      <c r="F45" s="112"/>
      <c r="G45" s="111"/>
      <c r="H45" s="110"/>
      <c r="I45" s="109"/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10862</v>
      </c>
      <c r="E46" s="116">
        <f>'５月'!K46</f>
        <v>2376337</v>
      </c>
      <c r="F46" s="105"/>
      <c r="G46" s="104"/>
      <c r="H46" s="103"/>
      <c r="I46" s="102"/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2996</v>
      </c>
      <c r="E47" s="116">
        <f>'５月'!K47</f>
        <v>1843550</v>
      </c>
      <c r="F47" s="105"/>
      <c r="G47" s="104"/>
      <c r="H47" s="103"/>
      <c r="I47" s="102"/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8022</v>
      </c>
      <c r="E49" s="116">
        <f>'５月'!K49</f>
        <v>2398792</v>
      </c>
      <c r="F49" s="98"/>
      <c r="G49" s="97"/>
      <c r="H49" s="96"/>
      <c r="I49" s="95"/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'６月'!J10</f>
        <v>30884</v>
      </c>
      <c r="E10" s="116">
        <f>'６月'!K10</f>
        <v>7981680</v>
      </c>
      <c r="F10" s="119"/>
      <c r="G10" s="118"/>
      <c r="H10" s="117"/>
      <c r="I10" s="116"/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0</v>
      </c>
      <c r="E11" s="116">
        <f>'６月'!K11</f>
        <v>216</v>
      </c>
      <c r="F11" s="105"/>
      <c r="G11" s="104"/>
      <c r="H11" s="103"/>
      <c r="I11" s="102"/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601</v>
      </c>
      <c r="E13" s="116">
        <f>'６月'!K13</f>
        <v>93146</v>
      </c>
      <c r="F13" s="105"/>
      <c r="G13" s="104"/>
      <c r="H13" s="103"/>
      <c r="I13" s="102"/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0</v>
      </c>
      <c r="E17" s="116">
        <f>'６月'!K17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64</v>
      </c>
      <c r="E18" s="116">
        <f>'６月'!K18</f>
        <v>10035</v>
      </c>
      <c r="F18" s="105"/>
      <c r="G18" s="104"/>
      <c r="H18" s="103"/>
      <c r="I18" s="102"/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11</v>
      </c>
      <c r="E20" s="116">
        <f>'６月'!K20</f>
        <v>504</v>
      </c>
      <c r="F20" s="105"/>
      <c r="G20" s="104"/>
      <c r="H20" s="103"/>
      <c r="I20" s="102"/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10549</v>
      </c>
      <c r="E22" s="116">
        <f>'６月'!K22</f>
        <v>1387240</v>
      </c>
      <c r="F22" s="105"/>
      <c r="G22" s="104"/>
      <c r="H22" s="103"/>
      <c r="I22" s="102"/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2957</v>
      </c>
      <c r="E23" s="116">
        <f>'６月'!K23</f>
        <v>2265754</v>
      </c>
      <c r="F23" s="112"/>
      <c r="G23" s="111"/>
      <c r="H23" s="110"/>
      <c r="I23" s="109"/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25824</v>
      </c>
      <c r="E24" s="116">
        <f>'６月'!K24</f>
        <v>3572440</v>
      </c>
      <c r="F24" s="105"/>
      <c r="G24" s="104"/>
      <c r="H24" s="103"/>
      <c r="I24" s="102"/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8603</v>
      </c>
      <c r="E25" s="116">
        <f>'６月'!K25</f>
        <v>6080855</v>
      </c>
      <c r="F25" s="105"/>
      <c r="G25" s="104"/>
      <c r="H25" s="103"/>
      <c r="I25" s="102"/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19475</v>
      </c>
      <c r="E26" s="116">
        <f>'６月'!K26</f>
        <v>6485775</v>
      </c>
      <c r="F26" s="105"/>
      <c r="G26" s="104"/>
      <c r="H26" s="103"/>
      <c r="I26" s="102"/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2019</v>
      </c>
      <c r="E27" s="116">
        <f>'６月'!K27</f>
        <v>312900</v>
      </c>
      <c r="F27" s="105"/>
      <c r="G27" s="104"/>
      <c r="H27" s="103"/>
      <c r="I27" s="102"/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590</v>
      </c>
      <c r="E28" s="116">
        <f>'６月'!K28</f>
        <v>64900</v>
      </c>
      <c r="F28" s="105"/>
      <c r="G28" s="104"/>
      <c r="H28" s="103"/>
      <c r="I28" s="102"/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1097</v>
      </c>
      <c r="E29" s="116">
        <f>'６月'!K29</f>
        <v>327607</v>
      </c>
      <c r="F29" s="74"/>
      <c r="G29" s="111"/>
      <c r="H29" s="110"/>
      <c r="I29" s="109"/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1367</v>
      </c>
      <c r="E30" s="116">
        <f>'６月'!K30</f>
        <v>841023</v>
      </c>
      <c r="F30" s="112"/>
      <c r="G30" s="111"/>
      <c r="H30" s="110"/>
      <c r="I30" s="109"/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39</v>
      </c>
      <c r="E32" s="116">
        <f>'６月'!K32</f>
        <v>53582</v>
      </c>
      <c r="F32" s="112"/>
      <c r="G32" s="111"/>
      <c r="H32" s="110"/>
      <c r="I32" s="109"/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23180</v>
      </c>
      <c r="E33" s="116">
        <f>'６月'!K33</f>
        <v>7759586</v>
      </c>
      <c r="F33" s="112"/>
      <c r="G33" s="111"/>
      <c r="H33" s="72"/>
      <c r="I33" s="109"/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96816</v>
      </c>
      <c r="E34" s="116">
        <f>'６月'!K34</f>
        <v>6916992</v>
      </c>
      <c r="F34" s="112"/>
      <c r="G34" s="111"/>
      <c r="H34" s="110"/>
      <c r="I34" s="109"/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5306</v>
      </c>
      <c r="E35" s="116">
        <f>'６月'!K35</f>
        <v>3618673</v>
      </c>
      <c r="F35" s="112"/>
      <c r="G35" s="111"/>
      <c r="H35" s="110"/>
      <c r="I35" s="109"/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362</v>
      </c>
      <c r="E36" s="116">
        <f>'６月'!K36</f>
        <v>73160</v>
      </c>
      <c r="F36" s="112"/>
      <c r="G36" s="111"/>
      <c r="H36" s="110"/>
      <c r="I36" s="109"/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91</v>
      </c>
      <c r="E38" s="116">
        <f>'６月'!K38</f>
        <v>21440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1204</v>
      </c>
      <c r="E39" s="116">
        <f>'６月'!K39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49368</v>
      </c>
      <c r="E42" s="116">
        <f>'６月'!K42</f>
        <v>8714606</v>
      </c>
      <c r="F42" s="112"/>
      <c r="G42" s="111"/>
      <c r="H42" s="110"/>
      <c r="I42" s="109"/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7440</v>
      </c>
      <c r="E43" s="116">
        <f>'６月'!K43</f>
        <v>11573347</v>
      </c>
      <c r="F43" s="112"/>
      <c r="G43" s="111"/>
      <c r="H43" s="110"/>
      <c r="I43" s="109"/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28</v>
      </c>
      <c r="E44" s="116">
        <f>'６月'!K44</f>
        <v>127140</v>
      </c>
      <c r="F44" s="112"/>
      <c r="G44" s="111"/>
      <c r="H44" s="110"/>
      <c r="I44" s="109"/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5524</v>
      </c>
      <c r="E45" s="116">
        <f>'６月'!K45</f>
        <v>2897400</v>
      </c>
      <c r="F45" s="112"/>
      <c r="G45" s="111"/>
      <c r="H45" s="110"/>
      <c r="I45" s="109"/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10862</v>
      </c>
      <c r="E46" s="116">
        <f>'６月'!K46</f>
        <v>2376337</v>
      </c>
      <c r="F46" s="105"/>
      <c r="G46" s="104"/>
      <c r="H46" s="103"/>
      <c r="I46" s="102"/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2996</v>
      </c>
      <c r="E47" s="116">
        <f>'６月'!K47</f>
        <v>1843550</v>
      </c>
      <c r="F47" s="105"/>
      <c r="G47" s="104"/>
      <c r="H47" s="103"/>
      <c r="I47" s="102"/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8022</v>
      </c>
      <c r="E49" s="116">
        <f>'６月'!K49</f>
        <v>2398792</v>
      </c>
      <c r="F49" s="98"/>
      <c r="G49" s="97"/>
      <c r="H49" s="96"/>
      <c r="I49" s="95"/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'７月'!J10</f>
        <v>30884</v>
      </c>
      <c r="E10" s="116">
        <f>'７月'!K10</f>
        <v>7981680</v>
      </c>
      <c r="F10" s="119"/>
      <c r="G10" s="118"/>
      <c r="H10" s="117"/>
      <c r="I10" s="116"/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0</v>
      </c>
      <c r="E11" s="116">
        <f>'７月'!K11</f>
        <v>216</v>
      </c>
      <c r="F11" s="105"/>
      <c r="G11" s="104"/>
      <c r="H11" s="103"/>
      <c r="I11" s="102"/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601</v>
      </c>
      <c r="E13" s="116">
        <f>'７月'!K13</f>
        <v>93146</v>
      </c>
      <c r="F13" s="105"/>
      <c r="G13" s="104"/>
      <c r="H13" s="103"/>
      <c r="I13" s="102"/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0</v>
      </c>
      <c r="E17" s="116">
        <f>'７月'!K17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64</v>
      </c>
      <c r="E18" s="116">
        <f>'７月'!K18</f>
        <v>10035</v>
      </c>
      <c r="F18" s="105"/>
      <c r="G18" s="104"/>
      <c r="H18" s="103"/>
      <c r="I18" s="102"/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11</v>
      </c>
      <c r="E20" s="116">
        <f>'７月'!K20</f>
        <v>504</v>
      </c>
      <c r="F20" s="105"/>
      <c r="G20" s="104"/>
      <c r="H20" s="103"/>
      <c r="I20" s="102"/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10549</v>
      </c>
      <c r="E22" s="116">
        <f>'７月'!K22</f>
        <v>1387240</v>
      </c>
      <c r="F22" s="105"/>
      <c r="G22" s="104"/>
      <c r="H22" s="103"/>
      <c r="I22" s="102"/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2957</v>
      </c>
      <c r="E23" s="116">
        <f>'７月'!K23</f>
        <v>2265754</v>
      </c>
      <c r="F23" s="112"/>
      <c r="G23" s="111"/>
      <c r="H23" s="110"/>
      <c r="I23" s="109"/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25824</v>
      </c>
      <c r="E24" s="116">
        <f>'７月'!K24</f>
        <v>3572440</v>
      </c>
      <c r="F24" s="105"/>
      <c r="G24" s="104"/>
      <c r="H24" s="103"/>
      <c r="I24" s="102"/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8603</v>
      </c>
      <c r="E25" s="116">
        <f>'７月'!K25</f>
        <v>6080855</v>
      </c>
      <c r="F25" s="105"/>
      <c r="G25" s="104"/>
      <c r="H25" s="103"/>
      <c r="I25" s="102"/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19475</v>
      </c>
      <c r="E26" s="116">
        <f>'７月'!K26</f>
        <v>6485775</v>
      </c>
      <c r="F26" s="105"/>
      <c r="G26" s="104"/>
      <c r="H26" s="103"/>
      <c r="I26" s="102"/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2019</v>
      </c>
      <c r="E27" s="116">
        <f>'７月'!K27</f>
        <v>312900</v>
      </c>
      <c r="F27" s="105"/>
      <c r="G27" s="104"/>
      <c r="H27" s="103"/>
      <c r="I27" s="102"/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590</v>
      </c>
      <c r="E28" s="116">
        <f>'７月'!K28</f>
        <v>64900</v>
      </c>
      <c r="F28" s="105"/>
      <c r="G28" s="104"/>
      <c r="H28" s="103"/>
      <c r="I28" s="102"/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1097</v>
      </c>
      <c r="E29" s="116">
        <f>'７月'!K29</f>
        <v>327607</v>
      </c>
      <c r="F29" s="74"/>
      <c r="G29" s="111"/>
      <c r="H29" s="110"/>
      <c r="I29" s="109"/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1367</v>
      </c>
      <c r="E30" s="116">
        <f>'７月'!K30</f>
        <v>841023</v>
      </c>
      <c r="F30" s="112"/>
      <c r="G30" s="111"/>
      <c r="H30" s="110"/>
      <c r="I30" s="109"/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39</v>
      </c>
      <c r="E32" s="116">
        <f>'７月'!K32</f>
        <v>53582</v>
      </c>
      <c r="F32" s="112"/>
      <c r="G32" s="111"/>
      <c r="H32" s="110"/>
      <c r="I32" s="109"/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23180</v>
      </c>
      <c r="E33" s="116">
        <f>'７月'!K33</f>
        <v>7759586</v>
      </c>
      <c r="F33" s="112"/>
      <c r="G33" s="111"/>
      <c r="H33" s="72"/>
      <c r="I33" s="109"/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96816</v>
      </c>
      <c r="E34" s="116">
        <f>'７月'!K34</f>
        <v>6916992</v>
      </c>
      <c r="F34" s="112"/>
      <c r="G34" s="111"/>
      <c r="H34" s="110"/>
      <c r="I34" s="109"/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5306</v>
      </c>
      <c r="E35" s="116">
        <f>'７月'!K35</f>
        <v>3618673</v>
      </c>
      <c r="F35" s="112"/>
      <c r="G35" s="111"/>
      <c r="H35" s="110"/>
      <c r="I35" s="109"/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362</v>
      </c>
      <c r="E36" s="116">
        <f>'７月'!K36</f>
        <v>73160</v>
      </c>
      <c r="F36" s="112"/>
      <c r="G36" s="111"/>
      <c r="H36" s="110"/>
      <c r="I36" s="109"/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91</v>
      </c>
      <c r="E38" s="116">
        <f>'７月'!K38</f>
        <v>21440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1204</v>
      </c>
      <c r="E39" s="116">
        <f>'７月'!K39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49368</v>
      </c>
      <c r="E42" s="116">
        <f>'７月'!K42</f>
        <v>8714606</v>
      </c>
      <c r="F42" s="112"/>
      <c r="G42" s="111"/>
      <c r="H42" s="110"/>
      <c r="I42" s="109"/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7440</v>
      </c>
      <c r="E43" s="116">
        <f>'７月'!K43</f>
        <v>11573347</v>
      </c>
      <c r="F43" s="112"/>
      <c r="G43" s="111"/>
      <c r="H43" s="110"/>
      <c r="I43" s="109"/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28</v>
      </c>
      <c r="E44" s="116">
        <f>'７月'!K44</f>
        <v>127140</v>
      </c>
      <c r="F44" s="112"/>
      <c r="G44" s="111"/>
      <c r="H44" s="110"/>
      <c r="I44" s="109"/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5524</v>
      </c>
      <c r="E45" s="116">
        <f>'７月'!K45</f>
        <v>2897400</v>
      </c>
      <c r="F45" s="112"/>
      <c r="G45" s="111"/>
      <c r="H45" s="110"/>
      <c r="I45" s="109"/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10862</v>
      </c>
      <c r="E46" s="116">
        <f>'７月'!K46</f>
        <v>2376337</v>
      </c>
      <c r="F46" s="105"/>
      <c r="G46" s="104"/>
      <c r="H46" s="103"/>
      <c r="I46" s="102"/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2996</v>
      </c>
      <c r="E47" s="116">
        <f>'７月'!K47</f>
        <v>1843550</v>
      </c>
      <c r="F47" s="105"/>
      <c r="G47" s="104"/>
      <c r="H47" s="103"/>
      <c r="I47" s="102"/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8022</v>
      </c>
      <c r="E49" s="116">
        <f>'７月'!K49</f>
        <v>2398792</v>
      </c>
      <c r="F49" s="98"/>
      <c r="G49" s="97"/>
      <c r="H49" s="96"/>
      <c r="I49" s="95"/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1" t="s">
        <v>57</v>
      </c>
      <c r="K4" s="151"/>
      <c r="L4" s="151"/>
    </row>
    <row r="5" spans="3:12" ht="18" customHeight="1">
      <c r="C5" s="1" t="s">
        <v>59</v>
      </c>
      <c r="I5" s="2" t="s">
        <v>53</v>
      </c>
      <c r="J5" s="147"/>
      <c r="K5" s="147"/>
      <c r="L5" s="147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2" t="s">
        <v>0</v>
      </c>
      <c r="E7" s="143"/>
      <c r="F7" s="144" t="s">
        <v>1</v>
      </c>
      <c r="G7" s="145"/>
      <c r="H7" s="143" t="s">
        <v>2</v>
      </c>
      <c r="I7" s="143"/>
      <c r="J7" s="144" t="s">
        <v>3</v>
      </c>
      <c r="K7" s="145"/>
      <c r="L7" s="148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49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0"/>
    </row>
    <row r="10" spans="2:14" ht="20.25" customHeight="1" thickTop="1">
      <c r="B10" s="19">
        <v>1</v>
      </c>
      <c r="C10" s="20" t="s">
        <v>6</v>
      </c>
      <c r="D10" s="120">
        <f>'８月'!J10</f>
        <v>30884</v>
      </c>
      <c r="E10" s="116">
        <f>'８月'!K10</f>
        <v>7981680</v>
      </c>
      <c r="F10" s="119"/>
      <c r="G10" s="118"/>
      <c r="H10" s="117"/>
      <c r="I10" s="116"/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0</v>
      </c>
      <c r="E11" s="116">
        <f>'８月'!K11</f>
        <v>216</v>
      </c>
      <c r="F11" s="105"/>
      <c r="G11" s="104"/>
      <c r="H11" s="103"/>
      <c r="I11" s="102"/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0</v>
      </c>
      <c r="E12" s="116">
        <f>'８月'!K12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601</v>
      </c>
      <c r="E13" s="116">
        <f>'８月'!K13</f>
        <v>93146</v>
      </c>
      <c r="F13" s="105"/>
      <c r="G13" s="104"/>
      <c r="H13" s="103"/>
      <c r="I13" s="102"/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0</v>
      </c>
      <c r="E17" s="116">
        <f>'８月'!K17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64</v>
      </c>
      <c r="E18" s="116">
        <f>'８月'!K18</f>
        <v>10035</v>
      </c>
      <c r="F18" s="105"/>
      <c r="G18" s="104"/>
      <c r="H18" s="103"/>
      <c r="I18" s="102"/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11</v>
      </c>
      <c r="E20" s="116">
        <f>'８月'!K20</f>
        <v>504</v>
      </c>
      <c r="F20" s="105"/>
      <c r="G20" s="104"/>
      <c r="H20" s="103"/>
      <c r="I20" s="102"/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10549</v>
      </c>
      <c r="E22" s="116">
        <f>'８月'!K22</f>
        <v>1387240</v>
      </c>
      <c r="F22" s="105"/>
      <c r="G22" s="104"/>
      <c r="H22" s="103"/>
      <c r="I22" s="102"/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2957</v>
      </c>
      <c r="E23" s="116">
        <f>'８月'!K23</f>
        <v>2265754</v>
      </c>
      <c r="F23" s="112"/>
      <c r="G23" s="111"/>
      <c r="H23" s="110"/>
      <c r="I23" s="109"/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25824</v>
      </c>
      <c r="E24" s="116">
        <f>'８月'!K24</f>
        <v>3572440</v>
      </c>
      <c r="F24" s="105"/>
      <c r="G24" s="104"/>
      <c r="H24" s="103"/>
      <c r="I24" s="102"/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8603</v>
      </c>
      <c r="E25" s="116">
        <f>'８月'!K25</f>
        <v>6080855</v>
      </c>
      <c r="F25" s="105"/>
      <c r="G25" s="104"/>
      <c r="H25" s="103"/>
      <c r="I25" s="102"/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19475</v>
      </c>
      <c r="E26" s="116">
        <f>'８月'!K26</f>
        <v>6485775</v>
      </c>
      <c r="F26" s="105"/>
      <c r="G26" s="104"/>
      <c r="H26" s="103"/>
      <c r="I26" s="102"/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2019</v>
      </c>
      <c r="E27" s="116">
        <f>'８月'!K27</f>
        <v>312900</v>
      </c>
      <c r="F27" s="105"/>
      <c r="G27" s="104"/>
      <c r="H27" s="103"/>
      <c r="I27" s="102"/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590</v>
      </c>
      <c r="E28" s="116">
        <f>'８月'!K28</f>
        <v>64900</v>
      </c>
      <c r="F28" s="105"/>
      <c r="G28" s="104"/>
      <c r="H28" s="103"/>
      <c r="I28" s="102"/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1097</v>
      </c>
      <c r="E29" s="116">
        <f>'８月'!K29</f>
        <v>327607</v>
      </c>
      <c r="F29" s="74"/>
      <c r="G29" s="111"/>
      <c r="H29" s="110"/>
      <c r="I29" s="109"/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1367</v>
      </c>
      <c r="E30" s="116">
        <f>'８月'!K30</f>
        <v>841023</v>
      </c>
      <c r="F30" s="112"/>
      <c r="G30" s="111"/>
      <c r="H30" s="110"/>
      <c r="I30" s="109"/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39</v>
      </c>
      <c r="E32" s="116">
        <f>'８月'!K32</f>
        <v>53582</v>
      </c>
      <c r="F32" s="112"/>
      <c r="G32" s="111"/>
      <c r="H32" s="110"/>
      <c r="I32" s="109"/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23180</v>
      </c>
      <c r="E33" s="116">
        <f>'８月'!K33</f>
        <v>7759586</v>
      </c>
      <c r="F33" s="112"/>
      <c r="G33" s="111"/>
      <c r="H33" s="72"/>
      <c r="I33" s="109"/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96816</v>
      </c>
      <c r="E34" s="116">
        <f>'８月'!K34</f>
        <v>6916992</v>
      </c>
      <c r="F34" s="112"/>
      <c r="G34" s="111"/>
      <c r="H34" s="110"/>
      <c r="I34" s="109"/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5306</v>
      </c>
      <c r="E35" s="116">
        <f>'８月'!K35</f>
        <v>3618673</v>
      </c>
      <c r="F35" s="112"/>
      <c r="G35" s="111"/>
      <c r="H35" s="110"/>
      <c r="I35" s="109"/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362</v>
      </c>
      <c r="E36" s="116">
        <f>'８月'!K36</f>
        <v>73160</v>
      </c>
      <c r="F36" s="112"/>
      <c r="G36" s="111"/>
      <c r="H36" s="110"/>
      <c r="I36" s="109"/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91</v>
      </c>
      <c r="E38" s="116">
        <f>'８月'!K38</f>
        <v>21440</v>
      </c>
      <c r="F38" s="112"/>
      <c r="G38" s="111"/>
      <c r="H38" s="110"/>
      <c r="I38" s="109"/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1204</v>
      </c>
      <c r="E39" s="116">
        <f>'８月'!K39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49368</v>
      </c>
      <c r="E42" s="116">
        <f>'８月'!K42</f>
        <v>8714606</v>
      </c>
      <c r="F42" s="112"/>
      <c r="G42" s="111"/>
      <c r="H42" s="110"/>
      <c r="I42" s="109"/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7440</v>
      </c>
      <c r="E43" s="116">
        <f>'８月'!K43</f>
        <v>11573347</v>
      </c>
      <c r="F43" s="112"/>
      <c r="G43" s="111"/>
      <c r="H43" s="110"/>
      <c r="I43" s="109"/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28</v>
      </c>
      <c r="E44" s="116">
        <f>'８月'!K44</f>
        <v>127140</v>
      </c>
      <c r="F44" s="112"/>
      <c r="G44" s="111"/>
      <c r="H44" s="110"/>
      <c r="I44" s="109"/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5524</v>
      </c>
      <c r="E45" s="116">
        <f>'８月'!K45</f>
        <v>2897400</v>
      </c>
      <c r="F45" s="112"/>
      <c r="G45" s="111"/>
      <c r="H45" s="110"/>
      <c r="I45" s="109"/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10862</v>
      </c>
      <c r="E46" s="116">
        <f>'８月'!K46</f>
        <v>2376337</v>
      </c>
      <c r="F46" s="105"/>
      <c r="G46" s="104"/>
      <c r="H46" s="103"/>
      <c r="I46" s="102"/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2996</v>
      </c>
      <c r="E47" s="116">
        <f>'８月'!K47</f>
        <v>1843550</v>
      </c>
      <c r="F47" s="105"/>
      <c r="G47" s="104"/>
      <c r="H47" s="103"/>
      <c r="I47" s="102"/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8022</v>
      </c>
      <c r="E49" s="116">
        <f>'８月'!K49</f>
        <v>2398792</v>
      </c>
      <c r="F49" s="98"/>
      <c r="G49" s="97"/>
      <c r="H49" s="96"/>
      <c r="I49" s="95"/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39" t="s">
        <v>46</v>
      </c>
      <c r="C50" s="140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2016-04-04T07:03:26Z</cp:lastPrinted>
  <dcterms:created xsi:type="dcterms:W3CDTF">2001-03-04T05:07:28Z</dcterms:created>
  <dcterms:modified xsi:type="dcterms:W3CDTF">2016-05-27T02:07:01Z</dcterms:modified>
  <cp:category/>
  <cp:version/>
  <cp:contentType/>
  <cp:contentStatus/>
</cp:coreProperties>
</file>