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1730" windowHeight="6060" tabRatio="589" activeTab="3"/>
  </bookViews>
  <sheets>
    <sheet name="１月" sheetId="1" r:id="rId1"/>
    <sheet name="２月" sheetId="2" r:id="rId2"/>
    <sheet name="３月" sheetId="3" r:id="rId3"/>
    <sheet name="４月" sheetId="4" r:id="rId4"/>
    <sheet name="５月" sheetId="5" r:id="rId5"/>
    <sheet name="６月" sheetId="6" r:id="rId6"/>
    <sheet name="７月" sheetId="7" r:id="rId7"/>
    <sheet name="８月" sheetId="8" r:id="rId8"/>
    <sheet name="９月" sheetId="9" r:id="rId9"/>
    <sheet name="１０月" sheetId="10" r:id="rId10"/>
    <sheet name="１１月" sheetId="11" r:id="rId11"/>
    <sheet name="１２月" sheetId="12" r:id="rId12"/>
  </sheets>
  <definedNames>
    <definedName name="_xlnm.Print_Area" localSheetId="9">'１０月'!$B$2:$L$50</definedName>
    <definedName name="_xlnm.Print_Area" localSheetId="10">'１１月'!$B$2:$L$50</definedName>
    <definedName name="_xlnm.Print_Area" localSheetId="11">'１２月'!$B$2:$L$50</definedName>
    <definedName name="_xlnm.Print_Area" localSheetId="0">'１月'!$B$2:$L$50</definedName>
    <definedName name="_xlnm.Print_Area" localSheetId="1">'２月'!$B$2:$L$50</definedName>
    <definedName name="_xlnm.Print_Area" localSheetId="2">'３月'!$B$2:$L$50</definedName>
    <definedName name="_xlnm.Print_Area" localSheetId="3">'４月'!$B$2:$L$50</definedName>
    <definedName name="_xlnm.Print_Area" localSheetId="4">'５月'!$B$2:$L$50</definedName>
    <definedName name="_xlnm.Print_Area" localSheetId="5">'６月'!$B$2:$L$50</definedName>
    <definedName name="_xlnm.Print_Area" localSheetId="6">'７月'!$B$2:$L$50</definedName>
    <definedName name="_xlnm.Print_Area" localSheetId="7">'８月'!$B$2:$L$50</definedName>
    <definedName name="_xlnm.Print_Area" localSheetId="8">'９月'!$B$2:$L$50</definedName>
  </definedNames>
  <calcPr fullCalcOnLoad="1"/>
</workbook>
</file>

<file path=xl/sharedStrings.xml><?xml version="1.0" encoding="utf-8"?>
<sst xmlns="http://schemas.openxmlformats.org/spreadsheetml/2006/main" count="865" uniqueCount="74">
  <si>
    <t>前月末保管残高</t>
  </si>
  <si>
    <t>当月中入庫高</t>
  </si>
  <si>
    <t>当月中出庫高</t>
  </si>
  <si>
    <t>当月末保管残高</t>
  </si>
  <si>
    <t>備考</t>
  </si>
  <si>
    <t>千円</t>
  </si>
  <si>
    <t>米</t>
  </si>
  <si>
    <t>麦</t>
  </si>
  <si>
    <t>雑穀</t>
  </si>
  <si>
    <t>豆</t>
  </si>
  <si>
    <t>畜産品</t>
  </si>
  <si>
    <t>水産品</t>
  </si>
  <si>
    <t>油脂用作物</t>
  </si>
  <si>
    <t>葉たばこ</t>
  </si>
  <si>
    <t>その他の農産物</t>
  </si>
  <si>
    <t>天然ゴム</t>
  </si>
  <si>
    <t>木材</t>
  </si>
  <si>
    <t>非金属鉱物</t>
  </si>
  <si>
    <t>鉄鋼</t>
  </si>
  <si>
    <t>非鉄金属</t>
  </si>
  <si>
    <t>金属製品</t>
  </si>
  <si>
    <t>電気機械</t>
  </si>
  <si>
    <t>その他の機械</t>
  </si>
  <si>
    <t>その他の窯業品</t>
  </si>
  <si>
    <t>石油製品</t>
  </si>
  <si>
    <t>化学薬品</t>
  </si>
  <si>
    <t>化学肥料</t>
  </si>
  <si>
    <t>染・顔・塗料</t>
  </si>
  <si>
    <t>合成樹脂</t>
  </si>
  <si>
    <t>その他の化学工業品</t>
  </si>
  <si>
    <t>紙・パルプ</t>
  </si>
  <si>
    <t>化学繊維糸</t>
  </si>
  <si>
    <t>化学繊維織物</t>
  </si>
  <si>
    <t>その他の糸</t>
  </si>
  <si>
    <t>その他の織物</t>
  </si>
  <si>
    <t>缶詰・びん詰</t>
  </si>
  <si>
    <t>砂糖</t>
  </si>
  <si>
    <t>飲料</t>
  </si>
  <si>
    <t>その他の食料工業品</t>
  </si>
  <si>
    <t>織物製品</t>
  </si>
  <si>
    <t>その他の日用品</t>
  </si>
  <si>
    <t>ゴム製品</t>
  </si>
  <si>
    <t>その他の製造工業品</t>
  </si>
  <si>
    <t>動植物性飼肥料</t>
  </si>
  <si>
    <t>数  量</t>
  </si>
  <si>
    <t>金  額</t>
  </si>
  <si>
    <t>合    計</t>
  </si>
  <si>
    <t>受寄物月間入出庫及び月末保管残高報告書</t>
  </si>
  <si>
    <t>事  　項</t>
  </si>
  <si>
    <t>品  　目</t>
  </si>
  <si>
    <t>雑品</t>
  </si>
  <si>
    <t>板ガラス・同製品</t>
  </si>
  <si>
    <t>氏名又は名称</t>
  </si>
  <si>
    <t>営業所の名称</t>
  </si>
  <si>
    <t>発券・非発券の別</t>
  </si>
  <si>
    <t>トン</t>
  </si>
  <si>
    <t>トン</t>
  </si>
  <si>
    <t>栃木県倉庫協会</t>
  </si>
  <si>
    <t>普通倉庫合計</t>
  </si>
  <si>
    <t>栃木県</t>
  </si>
  <si>
    <t>トン</t>
  </si>
  <si>
    <t>１月</t>
  </si>
  <si>
    <t>2月</t>
  </si>
  <si>
    <t>3月</t>
  </si>
  <si>
    <t>４月</t>
  </si>
  <si>
    <t>5月</t>
  </si>
  <si>
    <t>6月</t>
  </si>
  <si>
    <t>７月</t>
  </si>
  <si>
    <t>８月</t>
  </si>
  <si>
    <t>９月</t>
  </si>
  <si>
    <t>１０月</t>
  </si>
  <si>
    <t>１１月</t>
  </si>
  <si>
    <t>１２月</t>
  </si>
  <si>
    <t>平成２９年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</si>
</sst>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_);[Red]\(#,##0\)"/>
  </numFmts>
  <fonts count="42">
    <font>
      <sz val="11"/>
      <name val="ＭＳ Ｐ明朝"/>
      <family val="1"/>
    </font>
    <font>
      <sz val="6"/>
      <name val="ＭＳ Ｐ明朝"/>
      <family val="1"/>
    </font>
    <font>
      <sz val="14"/>
      <name val="ＭＳ Ｐ明朝"/>
      <family val="1"/>
    </font>
    <font>
      <u val="single"/>
      <sz val="11"/>
      <color indexed="12"/>
      <name val="ＭＳ Ｐ明朝"/>
      <family val="1"/>
    </font>
    <font>
      <u val="single"/>
      <sz val="11"/>
      <color indexed="36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double"/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thin"/>
      <right style="double"/>
      <top style="double"/>
      <bottom style="medium"/>
    </border>
    <border>
      <left style="double"/>
      <right style="thin"/>
      <top style="double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medium"/>
      <top style="medium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153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righ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distributed" vertical="center" wrapText="1"/>
    </xf>
    <xf numFmtId="0" fontId="0" fillId="0" borderId="28" xfId="0" applyBorder="1" applyAlignment="1">
      <alignment horizontal="center" vertical="center"/>
    </xf>
    <xf numFmtId="0" fontId="0" fillId="0" borderId="14" xfId="0" applyBorder="1" applyAlignment="1">
      <alignment horizontal="distributed" vertical="center" wrapText="1"/>
    </xf>
    <xf numFmtId="0" fontId="0" fillId="0" borderId="29" xfId="0" applyBorder="1" applyAlignment="1">
      <alignment horizontal="center" vertical="center"/>
    </xf>
    <xf numFmtId="0" fontId="0" fillId="0" borderId="21" xfId="0" applyBorder="1" applyAlignment="1">
      <alignment horizontal="distributed" vertical="center" wrapText="1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>
      <alignment horizontal="left" vertical="center"/>
    </xf>
    <xf numFmtId="38" fontId="0" fillId="0" borderId="30" xfId="49" applyFont="1" applyBorder="1" applyAlignment="1">
      <alignment vertical="center"/>
    </xf>
    <xf numFmtId="38" fontId="0" fillId="0" borderId="31" xfId="49" applyFont="1" applyBorder="1" applyAlignment="1">
      <alignment vertical="center"/>
    </xf>
    <xf numFmtId="176" fontId="0" fillId="0" borderId="32" xfId="49" applyNumberFormat="1" applyFont="1" applyBorder="1" applyAlignment="1">
      <alignment vertical="center"/>
    </xf>
    <xf numFmtId="38" fontId="0" fillId="0" borderId="16" xfId="49" applyFont="1" applyBorder="1" applyAlignment="1">
      <alignment vertical="center"/>
    </xf>
    <xf numFmtId="38" fontId="0" fillId="0" borderId="17" xfId="49" applyFont="1" applyBorder="1" applyAlignment="1">
      <alignment vertical="center"/>
    </xf>
    <xf numFmtId="176" fontId="0" fillId="0" borderId="33" xfId="49" applyNumberFormat="1" applyFont="1" applyBorder="1" applyAlignment="1">
      <alignment vertical="center"/>
    </xf>
    <xf numFmtId="38" fontId="0" fillId="0" borderId="23" xfId="49" applyFont="1" applyBorder="1" applyAlignment="1">
      <alignment vertical="center"/>
    </xf>
    <xf numFmtId="38" fontId="0" fillId="0" borderId="24" xfId="49" applyFont="1" applyBorder="1" applyAlignment="1">
      <alignment vertical="center"/>
    </xf>
    <xf numFmtId="176" fontId="0" fillId="0" borderId="34" xfId="49" applyNumberFormat="1" applyFont="1" applyBorder="1" applyAlignment="1">
      <alignment vertical="center"/>
    </xf>
    <xf numFmtId="176" fontId="0" fillId="0" borderId="35" xfId="49" applyNumberFormat="1" applyFont="1" applyBorder="1" applyAlignment="1">
      <alignment vertical="center"/>
    </xf>
    <xf numFmtId="38" fontId="0" fillId="0" borderId="27" xfId="49" applyFont="1" applyBorder="1" applyAlignment="1" applyProtection="1">
      <alignment vertical="center"/>
      <protection/>
    </xf>
    <xf numFmtId="38" fontId="0" fillId="0" borderId="36" xfId="49" applyFont="1" applyBorder="1" applyAlignment="1" applyProtection="1">
      <alignment vertical="center"/>
      <protection/>
    </xf>
    <xf numFmtId="38" fontId="0" fillId="0" borderId="30" xfId="49" applyFont="1" applyBorder="1" applyAlignment="1" applyProtection="1">
      <alignment vertical="center"/>
      <protection/>
    </xf>
    <xf numFmtId="38" fontId="0" fillId="0" borderId="31" xfId="49" applyFont="1" applyBorder="1" applyAlignment="1" applyProtection="1">
      <alignment vertical="center"/>
      <protection/>
    </xf>
    <xf numFmtId="38" fontId="0" fillId="0" borderId="37" xfId="49" applyFont="1" applyBorder="1" applyAlignment="1" applyProtection="1">
      <alignment vertical="center"/>
      <protection/>
    </xf>
    <xf numFmtId="38" fontId="0" fillId="0" borderId="14" xfId="49" applyFont="1" applyBorder="1" applyAlignment="1" applyProtection="1">
      <alignment vertical="center"/>
      <protection/>
    </xf>
    <xf numFmtId="38" fontId="0" fillId="0" borderId="15" xfId="49" applyFont="1" applyBorder="1" applyAlignment="1" applyProtection="1">
      <alignment vertical="center"/>
      <protection/>
    </xf>
    <xf numFmtId="38" fontId="0" fillId="0" borderId="16" xfId="49" applyFont="1" applyBorder="1" applyAlignment="1" applyProtection="1">
      <alignment vertical="center"/>
      <protection/>
    </xf>
    <xf numFmtId="38" fontId="0" fillId="0" borderId="17" xfId="49" applyFont="1" applyBorder="1" applyAlignment="1" applyProtection="1">
      <alignment vertical="center"/>
      <protection/>
    </xf>
    <xf numFmtId="38" fontId="0" fillId="0" borderId="18" xfId="49" applyFont="1" applyBorder="1" applyAlignment="1" applyProtection="1">
      <alignment vertical="center"/>
      <protection/>
    </xf>
    <xf numFmtId="38" fontId="0" fillId="0" borderId="21" xfId="49" applyFont="1" applyBorder="1" applyAlignment="1" applyProtection="1">
      <alignment vertical="center"/>
      <protection/>
    </xf>
    <xf numFmtId="38" fontId="0" fillId="0" borderId="22" xfId="49" applyFont="1" applyBorder="1" applyAlignment="1" applyProtection="1">
      <alignment vertical="center"/>
      <protection/>
    </xf>
    <xf numFmtId="38" fontId="0" fillId="0" borderId="23" xfId="49" applyFont="1" applyBorder="1" applyAlignment="1" applyProtection="1">
      <alignment vertical="center"/>
      <protection/>
    </xf>
    <xf numFmtId="38" fontId="0" fillId="0" borderId="24" xfId="49" applyFont="1" applyBorder="1" applyAlignment="1" applyProtection="1">
      <alignment vertical="center"/>
      <protection/>
    </xf>
    <xf numFmtId="38" fontId="0" fillId="0" borderId="25" xfId="49" applyFont="1" applyBorder="1" applyAlignment="1" applyProtection="1">
      <alignment vertical="center"/>
      <protection/>
    </xf>
    <xf numFmtId="55" fontId="0" fillId="0" borderId="0" xfId="0" applyNumberFormat="1" applyAlignment="1">
      <alignment vertical="center"/>
    </xf>
    <xf numFmtId="0" fontId="0" fillId="0" borderId="0" xfId="0" applyBorder="1" applyAlignment="1" applyProtection="1">
      <alignment horizontal="center" vertical="center" shrinkToFit="1"/>
      <protection locked="0"/>
    </xf>
    <xf numFmtId="38" fontId="0" fillId="0" borderId="16" xfId="49" applyFont="1" applyFill="1" applyBorder="1" applyAlignment="1" applyProtection="1">
      <alignment vertical="center"/>
      <protection/>
    </xf>
    <xf numFmtId="38" fontId="0" fillId="0" borderId="17" xfId="49" applyFont="1" applyFill="1" applyBorder="1" applyAlignment="1" applyProtection="1">
      <alignment vertical="center"/>
      <protection/>
    </xf>
    <xf numFmtId="38" fontId="0" fillId="0" borderId="18" xfId="49" applyFont="1" applyFill="1" applyBorder="1" applyAlignment="1" applyProtection="1">
      <alignment vertical="center"/>
      <protection/>
    </xf>
    <xf numFmtId="38" fontId="0" fillId="0" borderId="15" xfId="49" applyFont="1" applyFill="1" applyBorder="1" applyAlignment="1" applyProtection="1">
      <alignment vertical="center"/>
      <protection/>
    </xf>
    <xf numFmtId="0" fontId="0" fillId="0" borderId="0" xfId="0" applyFill="1" applyAlignment="1">
      <alignment vertical="center"/>
    </xf>
    <xf numFmtId="0" fontId="0" fillId="0" borderId="28" xfId="0" applyFill="1" applyBorder="1" applyAlignment="1">
      <alignment horizontal="center" vertical="center"/>
    </xf>
    <xf numFmtId="0" fontId="0" fillId="0" borderId="14" xfId="0" applyFill="1" applyBorder="1" applyAlignment="1">
      <alignment horizontal="distributed" vertical="center" wrapText="1"/>
    </xf>
    <xf numFmtId="38" fontId="0" fillId="0" borderId="14" xfId="49" applyFont="1" applyFill="1" applyBorder="1" applyAlignment="1" applyProtection="1">
      <alignment vertical="center"/>
      <protection/>
    </xf>
    <xf numFmtId="38" fontId="0" fillId="0" borderId="16" xfId="49" applyFont="1" applyFill="1" applyBorder="1" applyAlignment="1">
      <alignment vertical="center"/>
    </xf>
    <xf numFmtId="38" fontId="0" fillId="0" borderId="17" xfId="49" applyFont="1" applyFill="1" applyBorder="1" applyAlignment="1">
      <alignment vertical="center"/>
    </xf>
    <xf numFmtId="38" fontId="0" fillId="0" borderId="38" xfId="49" applyFont="1" applyBorder="1" applyAlignment="1">
      <alignment vertical="center"/>
    </xf>
    <xf numFmtId="38" fontId="0" fillId="0" borderId="39" xfId="49" applyFont="1" applyBorder="1" applyAlignment="1">
      <alignment vertical="center"/>
    </xf>
    <xf numFmtId="38" fontId="0" fillId="0" borderId="40" xfId="49" applyFont="1" applyBorder="1" applyAlignment="1">
      <alignment vertical="center"/>
    </xf>
    <xf numFmtId="38" fontId="0" fillId="0" borderId="41" xfId="49" applyFont="1" applyBorder="1" applyAlignment="1">
      <alignment vertical="center"/>
    </xf>
    <xf numFmtId="38" fontId="0" fillId="0" borderId="42" xfId="49" applyFont="1" applyBorder="1" applyAlignment="1">
      <alignment vertical="center"/>
    </xf>
    <xf numFmtId="176" fontId="0" fillId="0" borderId="33" xfId="49" applyNumberFormat="1" applyFont="1" applyFill="1" applyBorder="1" applyAlignment="1">
      <alignment vertical="center"/>
    </xf>
    <xf numFmtId="38" fontId="0" fillId="0" borderId="18" xfId="49" applyFont="1" applyFill="1" applyBorder="1" applyAlignment="1" applyProtection="1">
      <alignment vertical="center"/>
      <protection/>
    </xf>
    <xf numFmtId="38" fontId="0" fillId="0" borderId="14" xfId="49" applyFont="1" applyFill="1" applyBorder="1" applyAlignment="1" applyProtection="1">
      <alignment vertical="center"/>
      <protection/>
    </xf>
    <xf numFmtId="38" fontId="0" fillId="0" borderId="16" xfId="49" applyFont="1" applyFill="1" applyBorder="1" applyAlignment="1" applyProtection="1">
      <alignment vertical="center"/>
      <protection/>
    </xf>
    <xf numFmtId="177" fontId="0" fillId="0" borderId="0" xfId="0" applyNumberFormat="1" applyAlignment="1">
      <alignment vertical="center"/>
    </xf>
    <xf numFmtId="177" fontId="0" fillId="0" borderId="0" xfId="49" applyNumberFormat="1" applyFont="1" applyBorder="1" applyAlignment="1">
      <alignment vertical="center"/>
    </xf>
    <xf numFmtId="38" fontId="0" fillId="0" borderId="0" xfId="0" applyNumberFormat="1" applyAlignment="1">
      <alignment vertical="center"/>
    </xf>
    <xf numFmtId="38" fontId="0" fillId="0" borderId="43" xfId="49" applyFont="1" applyBorder="1" applyAlignment="1">
      <alignment vertical="center"/>
    </xf>
    <xf numFmtId="38" fontId="0" fillId="0" borderId="0" xfId="49" applyFont="1" applyBorder="1" applyAlignment="1">
      <alignment vertical="center"/>
    </xf>
    <xf numFmtId="177" fontId="0" fillId="0" borderId="0" xfId="0" applyNumberFormat="1" applyFill="1" applyAlignment="1">
      <alignment vertical="center"/>
    </xf>
    <xf numFmtId="177" fontId="0" fillId="0" borderId="0" xfId="49" applyNumberFormat="1" applyFont="1" applyFill="1" applyBorder="1" applyAlignment="1">
      <alignment vertical="center"/>
    </xf>
    <xf numFmtId="177" fontId="0" fillId="0" borderId="0" xfId="49" applyNumberFormat="1" applyFont="1" applyBorder="1" applyAlignment="1">
      <alignment vertical="center"/>
    </xf>
    <xf numFmtId="177" fontId="0" fillId="0" borderId="0" xfId="49" applyNumberFormat="1" applyFont="1" applyFill="1" applyBorder="1" applyAlignment="1">
      <alignment vertical="center"/>
    </xf>
    <xf numFmtId="38" fontId="0" fillId="0" borderId="0" xfId="49" applyFont="1" applyBorder="1" applyAlignment="1">
      <alignment vertical="center"/>
    </xf>
    <xf numFmtId="38" fontId="0" fillId="0" borderId="43" xfId="49" applyFont="1" applyBorder="1" applyAlignment="1">
      <alignment vertical="center"/>
    </xf>
    <xf numFmtId="176" fontId="0" fillId="0" borderId="35" xfId="49" applyNumberFormat="1" applyFont="1" applyBorder="1" applyAlignment="1">
      <alignment vertical="center"/>
    </xf>
    <xf numFmtId="38" fontId="0" fillId="0" borderId="41" xfId="49" applyFont="1" applyBorder="1" applyAlignment="1">
      <alignment vertical="center"/>
    </xf>
    <xf numFmtId="38" fontId="0" fillId="0" borderId="42" xfId="49" applyFont="1" applyBorder="1" applyAlignment="1">
      <alignment vertical="center"/>
    </xf>
    <xf numFmtId="38" fontId="0" fillId="0" borderId="40" xfId="49" applyFont="1" applyBorder="1" applyAlignment="1">
      <alignment vertical="center"/>
    </xf>
    <xf numFmtId="38" fontId="0" fillId="0" borderId="38" xfId="49" applyFont="1" applyBorder="1" applyAlignment="1">
      <alignment vertical="center"/>
    </xf>
    <xf numFmtId="38" fontId="0" fillId="0" borderId="39" xfId="49" applyFont="1" applyBorder="1" applyAlignment="1">
      <alignment vertical="center"/>
    </xf>
    <xf numFmtId="176" fontId="0" fillId="0" borderId="34" xfId="49" applyNumberFormat="1" applyFont="1" applyBorder="1" applyAlignment="1">
      <alignment vertical="center"/>
    </xf>
    <xf numFmtId="38" fontId="0" fillId="0" borderId="24" xfId="49" applyFont="1" applyBorder="1" applyAlignment="1">
      <alignment vertical="center"/>
    </xf>
    <xf numFmtId="38" fontId="0" fillId="0" borderId="23" xfId="49" applyFont="1" applyBorder="1" applyAlignment="1">
      <alignment vertical="center"/>
    </xf>
    <xf numFmtId="38" fontId="0" fillId="0" borderId="22" xfId="49" applyFont="1" applyBorder="1" applyAlignment="1" applyProtection="1">
      <alignment vertical="center"/>
      <protection/>
    </xf>
    <xf numFmtId="38" fontId="0" fillId="0" borderId="25" xfId="49" applyFont="1" applyBorder="1" applyAlignment="1" applyProtection="1">
      <alignment vertical="center"/>
      <protection/>
    </xf>
    <xf numFmtId="38" fontId="0" fillId="0" borderId="24" xfId="49" applyFont="1" applyBorder="1" applyAlignment="1" applyProtection="1">
      <alignment vertical="center"/>
      <protection/>
    </xf>
    <xf numFmtId="38" fontId="0" fillId="0" borderId="23" xfId="49" applyFont="1" applyBorder="1" applyAlignment="1" applyProtection="1">
      <alignment vertical="center"/>
      <protection/>
    </xf>
    <xf numFmtId="176" fontId="0" fillId="0" borderId="33" xfId="49" applyNumberFormat="1" applyFont="1" applyBorder="1" applyAlignment="1">
      <alignment vertical="center"/>
    </xf>
    <xf numFmtId="38" fontId="0" fillId="0" borderId="17" xfId="49" applyFont="1" applyBorder="1" applyAlignment="1">
      <alignment vertical="center"/>
    </xf>
    <xf numFmtId="38" fontId="0" fillId="0" borderId="16" xfId="49" applyFont="1" applyBorder="1" applyAlignment="1">
      <alignment vertical="center"/>
    </xf>
    <xf numFmtId="38" fontId="0" fillId="0" borderId="15" xfId="49" applyFont="1" applyBorder="1" applyAlignment="1" applyProtection="1">
      <alignment vertical="center"/>
      <protection/>
    </xf>
    <xf numFmtId="38" fontId="0" fillId="0" borderId="18" xfId="49" applyFont="1" applyBorder="1" applyAlignment="1" applyProtection="1">
      <alignment vertical="center"/>
      <protection/>
    </xf>
    <xf numFmtId="38" fontId="0" fillId="0" borderId="17" xfId="49" applyFont="1" applyBorder="1" applyAlignment="1" applyProtection="1">
      <alignment vertical="center"/>
      <protection/>
    </xf>
    <xf numFmtId="38" fontId="0" fillId="0" borderId="16" xfId="49" applyFont="1" applyBorder="1" applyAlignment="1" applyProtection="1">
      <alignment vertical="center"/>
      <protection/>
    </xf>
    <xf numFmtId="176" fontId="0" fillId="0" borderId="33" xfId="49" applyNumberFormat="1" applyFont="1" applyFill="1" applyBorder="1" applyAlignment="1">
      <alignment vertical="center"/>
    </xf>
    <xf numFmtId="38" fontId="0" fillId="0" borderId="17" xfId="49" applyFont="1" applyFill="1" applyBorder="1" applyAlignment="1">
      <alignment vertical="center"/>
    </xf>
    <xf numFmtId="38" fontId="0" fillId="0" borderId="16" xfId="49" applyFont="1" applyFill="1" applyBorder="1" applyAlignment="1">
      <alignment vertical="center"/>
    </xf>
    <xf numFmtId="38" fontId="0" fillId="0" borderId="15" xfId="49" applyFont="1" applyFill="1" applyBorder="1" applyAlignment="1" applyProtection="1">
      <alignment vertical="center"/>
      <protection/>
    </xf>
    <xf numFmtId="38" fontId="0" fillId="0" borderId="18" xfId="49" applyFont="1" applyFill="1" applyBorder="1" applyAlignment="1" applyProtection="1">
      <alignment vertical="center"/>
      <protection/>
    </xf>
    <xf numFmtId="38" fontId="0" fillId="0" borderId="17" xfId="49" applyFont="1" applyFill="1" applyBorder="1" applyAlignment="1" applyProtection="1">
      <alignment vertical="center"/>
      <protection/>
    </xf>
    <xf numFmtId="38" fontId="0" fillId="0" borderId="16" xfId="49" applyFont="1" applyFill="1" applyBorder="1" applyAlignment="1" applyProtection="1">
      <alignment vertical="center"/>
      <protection/>
    </xf>
    <xf numFmtId="176" fontId="0" fillId="0" borderId="32" xfId="49" applyNumberFormat="1" applyFont="1" applyBorder="1" applyAlignment="1">
      <alignment vertical="center"/>
    </xf>
    <xf numFmtId="38" fontId="0" fillId="0" borderId="31" xfId="49" applyFont="1" applyBorder="1" applyAlignment="1">
      <alignment vertical="center"/>
    </xf>
    <xf numFmtId="38" fontId="0" fillId="0" borderId="30" xfId="49" applyFont="1" applyBorder="1" applyAlignment="1">
      <alignment vertical="center"/>
    </xf>
    <xf numFmtId="38" fontId="0" fillId="0" borderId="36" xfId="49" applyFont="1" applyBorder="1" applyAlignment="1" applyProtection="1">
      <alignment vertical="center"/>
      <protection/>
    </xf>
    <xf numFmtId="38" fontId="0" fillId="0" borderId="37" xfId="49" applyFont="1" applyBorder="1" applyAlignment="1" applyProtection="1">
      <alignment vertical="center"/>
      <protection/>
    </xf>
    <xf numFmtId="38" fontId="0" fillId="0" borderId="31" xfId="49" applyFont="1" applyBorder="1" applyAlignment="1" applyProtection="1">
      <alignment vertical="center"/>
      <protection/>
    </xf>
    <xf numFmtId="38" fontId="0" fillId="0" borderId="30" xfId="49" applyFont="1" applyBorder="1" applyAlignment="1" applyProtection="1">
      <alignment vertical="center"/>
      <protection/>
    </xf>
    <xf numFmtId="38" fontId="0" fillId="0" borderId="27" xfId="49" applyFont="1" applyBorder="1" applyAlignment="1" applyProtection="1">
      <alignment vertical="center"/>
      <protection/>
    </xf>
    <xf numFmtId="0" fontId="0" fillId="0" borderId="0" xfId="0" applyFont="1" applyAlignment="1">
      <alignment horizontal="right" vertical="center"/>
    </xf>
    <xf numFmtId="38" fontId="0" fillId="0" borderId="27" xfId="49" applyFont="1" applyFill="1" applyBorder="1" applyAlignment="1" applyProtection="1">
      <alignment vertical="center"/>
      <protection/>
    </xf>
    <xf numFmtId="38" fontId="0" fillId="0" borderId="36" xfId="49" applyFont="1" applyFill="1" applyBorder="1" applyAlignment="1" applyProtection="1">
      <alignment vertical="center"/>
      <protection/>
    </xf>
    <xf numFmtId="38" fontId="0" fillId="0" borderId="23" xfId="49" applyFont="1" applyFill="1" applyBorder="1" applyAlignment="1" applyProtection="1">
      <alignment vertical="center"/>
      <protection/>
    </xf>
    <xf numFmtId="38" fontId="0" fillId="0" borderId="24" xfId="49" applyFont="1" applyFill="1" applyBorder="1" applyAlignment="1" applyProtection="1">
      <alignment vertical="center"/>
      <protection/>
    </xf>
    <xf numFmtId="38" fontId="0" fillId="0" borderId="25" xfId="49" applyFont="1" applyFill="1" applyBorder="1" applyAlignment="1" applyProtection="1">
      <alignment vertical="center"/>
      <protection/>
    </xf>
    <xf numFmtId="38" fontId="0" fillId="0" borderId="22" xfId="49" applyFont="1" applyFill="1" applyBorder="1" applyAlignment="1" applyProtection="1">
      <alignment vertical="center"/>
      <protection/>
    </xf>
    <xf numFmtId="38" fontId="0" fillId="0" borderId="23" xfId="49" applyFont="1" applyFill="1" applyBorder="1" applyAlignment="1">
      <alignment vertical="center"/>
    </xf>
    <xf numFmtId="38" fontId="0" fillId="0" borderId="24" xfId="49" applyFont="1" applyFill="1" applyBorder="1" applyAlignment="1">
      <alignment vertical="center"/>
    </xf>
    <xf numFmtId="38" fontId="0" fillId="0" borderId="39" xfId="49" applyFont="1" applyFill="1" applyBorder="1" applyAlignment="1">
      <alignment vertical="center"/>
    </xf>
    <xf numFmtId="38" fontId="0" fillId="0" borderId="38" xfId="49" applyFont="1" applyFill="1" applyBorder="1" applyAlignment="1">
      <alignment vertical="center"/>
    </xf>
    <xf numFmtId="38" fontId="0" fillId="0" borderId="40" xfId="49" applyFont="1" applyFill="1" applyBorder="1" applyAlignment="1">
      <alignment vertical="center"/>
    </xf>
    <xf numFmtId="38" fontId="0" fillId="0" borderId="41" xfId="49" applyFont="1" applyFill="1" applyBorder="1" applyAlignment="1">
      <alignment vertical="center"/>
    </xf>
    <xf numFmtId="38" fontId="0" fillId="0" borderId="42" xfId="49" applyFont="1" applyFill="1" applyBorder="1" applyAlignment="1">
      <alignment vertical="center"/>
    </xf>
    <xf numFmtId="177" fontId="5" fillId="0" borderId="0" xfId="0" applyNumberFormat="1" applyFont="1" applyFill="1" applyAlignment="1">
      <alignment vertical="center"/>
    </xf>
    <xf numFmtId="177" fontId="6" fillId="0" borderId="0" xfId="0" applyNumberFormat="1" applyFont="1" applyFill="1" applyAlignment="1">
      <alignment vertical="center"/>
    </xf>
    <xf numFmtId="38" fontId="0" fillId="0" borderId="17" xfId="49" applyFont="1" applyFill="1" applyBorder="1" applyAlignment="1" applyProtection="1">
      <alignment vertical="center"/>
      <protection/>
    </xf>
    <xf numFmtId="0" fontId="7" fillId="0" borderId="0" xfId="0" applyFont="1" applyAlignment="1">
      <alignment vertical="center"/>
    </xf>
    <xf numFmtId="38" fontId="0" fillId="0" borderId="0" xfId="49" applyFont="1" applyAlignment="1">
      <alignment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Font="1" applyBorder="1" applyAlignment="1" applyProtection="1">
      <alignment horizontal="center" vertical="center" shrinkToFit="1"/>
      <protection locked="0"/>
    </xf>
    <xf numFmtId="0" fontId="0" fillId="0" borderId="51" xfId="0" applyBorder="1" applyAlignment="1" applyProtection="1">
      <alignment horizontal="center" vertical="center" shrinkToFit="1"/>
      <protection locked="0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0" xfId="0" applyFont="1" applyBorder="1" applyAlignment="1" applyProtection="1">
      <alignment horizontal="center" vertical="center" shrinkToFi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0</xdr:rowOff>
    </xdr:from>
    <xdr:to>
      <xdr:col>3</xdr:col>
      <xdr:colOff>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333375" y="1285875"/>
          <a:ext cx="140970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3</xdr:col>
      <xdr:colOff>714375</xdr:colOff>
      <xdr:row>6</xdr:row>
      <xdr:rowOff>0</xdr:rowOff>
    </xdr:from>
    <xdr:to>
      <xdr:col>4</xdr:col>
      <xdr:colOff>514350</xdr:colOff>
      <xdr:row>6</xdr:row>
      <xdr:rowOff>0</xdr:rowOff>
    </xdr:to>
    <xdr:sp>
      <xdr:nvSpPr>
        <xdr:cNvPr id="2" name="Oval 6"/>
        <xdr:cNvSpPr>
          <a:spLocks/>
        </xdr:cNvSpPr>
      </xdr:nvSpPr>
      <xdr:spPr>
        <a:xfrm>
          <a:off x="2457450" y="1285875"/>
          <a:ext cx="56197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0</xdr:rowOff>
    </xdr:from>
    <xdr:to>
      <xdr:col>3</xdr:col>
      <xdr:colOff>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333375" y="1285875"/>
          <a:ext cx="140970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3</xdr:col>
      <xdr:colOff>714375</xdr:colOff>
      <xdr:row>6</xdr:row>
      <xdr:rowOff>0</xdr:rowOff>
    </xdr:from>
    <xdr:to>
      <xdr:col>4</xdr:col>
      <xdr:colOff>514350</xdr:colOff>
      <xdr:row>6</xdr:row>
      <xdr:rowOff>0</xdr:rowOff>
    </xdr:to>
    <xdr:sp>
      <xdr:nvSpPr>
        <xdr:cNvPr id="2" name="Oval 6"/>
        <xdr:cNvSpPr>
          <a:spLocks/>
        </xdr:cNvSpPr>
      </xdr:nvSpPr>
      <xdr:spPr>
        <a:xfrm>
          <a:off x="2457450" y="1285875"/>
          <a:ext cx="56197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0</xdr:rowOff>
    </xdr:from>
    <xdr:to>
      <xdr:col>3</xdr:col>
      <xdr:colOff>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333375" y="1285875"/>
          <a:ext cx="140970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3</xdr:col>
      <xdr:colOff>714375</xdr:colOff>
      <xdr:row>6</xdr:row>
      <xdr:rowOff>0</xdr:rowOff>
    </xdr:from>
    <xdr:to>
      <xdr:col>4</xdr:col>
      <xdr:colOff>514350</xdr:colOff>
      <xdr:row>6</xdr:row>
      <xdr:rowOff>0</xdr:rowOff>
    </xdr:to>
    <xdr:sp>
      <xdr:nvSpPr>
        <xdr:cNvPr id="2" name="Oval 6"/>
        <xdr:cNvSpPr>
          <a:spLocks/>
        </xdr:cNvSpPr>
      </xdr:nvSpPr>
      <xdr:spPr>
        <a:xfrm>
          <a:off x="2457450" y="1285875"/>
          <a:ext cx="56197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0</xdr:rowOff>
    </xdr:from>
    <xdr:to>
      <xdr:col>3</xdr:col>
      <xdr:colOff>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333375" y="1285875"/>
          <a:ext cx="140970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3</xdr:col>
      <xdr:colOff>714375</xdr:colOff>
      <xdr:row>6</xdr:row>
      <xdr:rowOff>0</xdr:rowOff>
    </xdr:from>
    <xdr:to>
      <xdr:col>4</xdr:col>
      <xdr:colOff>514350</xdr:colOff>
      <xdr:row>6</xdr:row>
      <xdr:rowOff>0</xdr:rowOff>
    </xdr:to>
    <xdr:sp>
      <xdr:nvSpPr>
        <xdr:cNvPr id="2" name="Oval 6"/>
        <xdr:cNvSpPr>
          <a:spLocks/>
        </xdr:cNvSpPr>
      </xdr:nvSpPr>
      <xdr:spPr>
        <a:xfrm>
          <a:off x="2457450" y="1285875"/>
          <a:ext cx="56197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0</xdr:rowOff>
    </xdr:from>
    <xdr:to>
      <xdr:col>3</xdr:col>
      <xdr:colOff>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333375" y="1285875"/>
          <a:ext cx="140970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3</xdr:col>
      <xdr:colOff>714375</xdr:colOff>
      <xdr:row>6</xdr:row>
      <xdr:rowOff>0</xdr:rowOff>
    </xdr:from>
    <xdr:to>
      <xdr:col>4</xdr:col>
      <xdr:colOff>514350</xdr:colOff>
      <xdr:row>6</xdr:row>
      <xdr:rowOff>0</xdr:rowOff>
    </xdr:to>
    <xdr:sp>
      <xdr:nvSpPr>
        <xdr:cNvPr id="2" name="Oval 6"/>
        <xdr:cNvSpPr>
          <a:spLocks/>
        </xdr:cNvSpPr>
      </xdr:nvSpPr>
      <xdr:spPr>
        <a:xfrm>
          <a:off x="2457450" y="1285875"/>
          <a:ext cx="56197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0</xdr:rowOff>
    </xdr:from>
    <xdr:to>
      <xdr:col>3</xdr:col>
      <xdr:colOff>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333375" y="1285875"/>
          <a:ext cx="140970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3</xdr:col>
      <xdr:colOff>714375</xdr:colOff>
      <xdr:row>6</xdr:row>
      <xdr:rowOff>0</xdr:rowOff>
    </xdr:from>
    <xdr:to>
      <xdr:col>4</xdr:col>
      <xdr:colOff>514350</xdr:colOff>
      <xdr:row>6</xdr:row>
      <xdr:rowOff>0</xdr:rowOff>
    </xdr:to>
    <xdr:sp>
      <xdr:nvSpPr>
        <xdr:cNvPr id="2" name="Oval 6"/>
        <xdr:cNvSpPr>
          <a:spLocks/>
        </xdr:cNvSpPr>
      </xdr:nvSpPr>
      <xdr:spPr>
        <a:xfrm>
          <a:off x="2457450" y="1285875"/>
          <a:ext cx="56197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0</xdr:rowOff>
    </xdr:from>
    <xdr:to>
      <xdr:col>3</xdr:col>
      <xdr:colOff>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333375" y="1285875"/>
          <a:ext cx="140970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3</xdr:col>
      <xdr:colOff>714375</xdr:colOff>
      <xdr:row>6</xdr:row>
      <xdr:rowOff>0</xdr:rowOff>
    </xdr:from>
    <xdr:to>
      <xdr:col>4</xdr:col>
      <xdr:colOff>514350</xdr:colOff>
      <xdr:row>6</xdr:row>
      <xdr:rowOff>0</xdr:rowOff>
    </xdr:to>
    <xdr:sp>
      <xdr:nvSpPr>
        <xdr:cNvPr id="2" name="Oval 6"/>
        <xdr:cNvSpPr>
          <a:spLocks/>
        </xdr:cNvSpPr>
      </xdr:nvSpPr>
      <xdr:spPr>
        <a:xfrm>
          <a:off x="2457450" y="1285875"/>
          <a:ext cx="56197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0</xdr:rowOff>
    </xdr:from>
    <xdr:to>
      <xdr:col>3</xdr:col>
      <xdr:colOff>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333375" y="1285875"/>
          <a:ext cx="140970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3</xdr:col>
      <xdr:colOff>714375</xdr:colOff>
      <xdr:row>6</xdr:row>
      <xdr:rowOff>0</xdr:rowOff>
    </xdr:from>
    <xdr:to>
      <xdr:col>4</xdr:col>
      <xdr:colOff>514350</xdr:colOff>
      <xdr:row>6</xdr:row>
      <xdr:rowOff>0</xdr:rowOff>
    </xdr:to>
    <xdr:sp>
      <xdr:nvSpPr>
        <xdr:cNvPr id="2" name="Oval 6"/>
        <xdr:cNvSpPr>
          <a:spLocks/>
        </xdr:cNvSpPr>
      </xdr:nvSpPr>
      <xdr:spPr>
        <a:xfrm>
          <a:off x="2457450" y="1285875"/>
          <a:ext cx="56197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0</xdr:rowOff>
    </xdr:from>
    <xdr:to>
      <xdr:col>3</xdr:col>
      <xdr:colOff>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333375" y="1285875"/>
          <a:ext cx="140970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3</xdr:col>
      <xdr:colOff>714375</xdr:colOff>
      <xdr:row>6</xdr:row>
      <xdr:rowOff>0</xdr:rowOff>
    </xdr:from>
    <xdr:to>
      <xdr:col>4</xdr:col>
      <xdr:colOff>514350</xdr:colOff>
      <xdr:row>6</xdr:row>
      <xdr:rowOff>0</xdr:rowOff>
    </xdr:to>
    <xdr:sp>
      <xdr:nvSpPr>
        <xdr:cNvPr id="2" name="Oval 6"/>
        <xdr:cNvSpPr>
          <a:spLocks/>
        </xdr:cNvSpPr>
      </xdr:nvSpPr>
      <xdr:spPr>
        <a:xfrm>
          <a:off x="2457450" y="1285875"/>
          <a:ext cx="56197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0</xdr:rowOff>
    </xdr:from>
    <xdr:to>
      <xdr:col>3</xdr:col>
      <xdr:colOff>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333375" y="1285875"/>
          <a:ext cx="140970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3</xdr:col>
      <xdr:colOff>714375</xdr:colOff>
      <xdr:row>6</xdr:row>
      <xdr:rowOff>0</xdr:rowOff>
    </xdr:from>
    <xdr:to>
      <xdr:col>4</xdr:col>
      <xdr:colOff>514350</xdr:colOff>
      <xdr:row>6</xdr:row>
      <xdr:rowOff>0</xdr:rowOff>
    </xdr:to>
    <xdr:sp>
      <xdr:nvSpPr>
        <xdr:cNvPr id="2" name="Oval 6"/>
        <xdr:cNvSpPr>
          <a:spLocks/>
        </xdr:cNvSpPr>
      </xdr:nvSpPr>
      <xdr:spPr>
        <a:xfrm>
          <a:off x="2457450" y="1285875"/>
          <a:ext cx="56197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0</xdr:rowOff>
    </xdr:from>
    <xdr:to>
      <xdr:col>3</xdr:col>
      <xdr:colOff>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333375" y="1285875"/>
          <a:ext cx="140970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3</xdr:col>
      <xdr:colOff>714375</xdr:colOff>
      <xdr:row>6</xdr:row>
      <xdr:rowOff>0</xdr:rowOff>
    </xdr:from>
    <xdr:to>
      <xdr:col>4</xdr:col>
      <xdr:colOff>514350</xdr:colOff>
      <xdr:row>6</xdr:row>
      <xdr:rowOff>0</xdr:rowOff>
    </xdr:to>
    <xdr:sp>
      <xdr:nvSpPr>
        <xdr:cNvPr id="2" name="Oval 6"/>
        <xdr:cNvSpPr>
          <a:spLocks/>
        </xdr:cNvSpPr>
      </xdr:nvSpPr>
      <xdr:spPr>
        <a:xfrm>
          <a:off x="2457450" y="1285875"/>
          <a:ext cx="56197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0</xdr:rowOff>
    </xdr:from>
    <xdr:to>
      <xdr:col>3</xdr:col>
      <xdr:colOff>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333375" y="1285875"/>
          <a:ext cx="140970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3</xdr:col>
      <xdr:colOff>714375</xdr:colOff>
      <xdr:row>6</xdr:row>
      <xdr:rowOff>0</xdr:rowOff>
    </xdr:from>
    <xdr:to>
      <xdr:col>4</xdr:col>
      <xdr:colOff>514350</xdr:colOff>
      <xdr:row>6</xdr:row>
      <xdr:rowOff>0</xdr:rowOff>
    </xdr:to>
    <xdr:sp>
      <xdr:nvSpPr>
        <xdr:cNvPr id="2" name="Oval 6"/>
        <xdr:cNvSpPr>
          <a:spLocks/>
        </xdr:cNvSpPr>
      </xdr:nvSpPr>
      <xdr:spPr>
        <a:xfrm>
          <a:off x="2457450" y="1285875"/>
          <a:ext cx="56197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65"/>
  <sheetViews>
    <sheetView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J34" sqref="J34"/>
    </sheetView>
  </sheetViews>
  <sheetFormatPr defaultColWidth="9.00390625" defaultRowHeight="13.5"/>
  <cols>
    <col min="1" max="1" width="4.375" style="1" customWidth="1"/>
    <col min="2" max="2" width="3.375" style="1" customWidth="1"/>
    <col min="3" max="3" width="15.125" style="1" customWidth="1"/>
    <col min="4" max="4" width="10.00390625" style="1" customWidth="1"/>
    <col min="5" max="5" width="11.25390625" style="1" customWidth="1"/>
    <col min="6" max="6" width="10.00390625" style="1" customWidth="1"/>
    <col min="7" max="7" width="11.25390625" style="1" customWidth="1"/>
    <col min="8" max="8" width="10.00390625" style="1" customWidth="1"/>
    <col min="9" max="9" width="11.25390625" style="1" customWidth="1"/>
    <col min="10" max="10" width="10.00390625" style="1" customWidth="1"/>
    <col min="11" max="11" width="11.25390625" style="1" customWidth="1"/>
    <col min="12" max="12" width="9.375" style="1" customWidth="1"/>
    <col min="13" max="13" width="4.00390625" style="1" customWidth="1"/>
    <col min="14" max="16384" width="9.00390625" style="1" customWidth="1"/>
  </cols>
  <sheetData>
    <row r="2" spans="2:12" ht="18.75" customHeight="1">
      <c r="B2" s="142" t="s">
        <v>47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</row>
    <row r="3" spans="2:12" ht="15" customHeight="1">
      <c r="B3" s="28" t="s">
        <v>73</v>
      </c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2:12" ht="18" customHeight="1">
      <c r="B4" s="27"/>
      <c r="C4" s="54" t="s">
        <v>61</v>
      </c>
      <c r="E4" s="28" t="s">
        <v>54</v>
      </c>
      <c r="I4" s="26" t="s">
        <v>52</v>
      </c>
      <c r="J4" s="147" t="s">
        <v>57</v>
      </c>
      <c r="K4" s="147"/>
      <c r="L4" s="147"/>
    </row>
    <row r="5" spans="3:12" ht="18" customHeight="1">
      <c r="C5" s="1" t="s">
        <v>59</v>
      </c>
      <c r="I5" s="2" t="s">
        <v>53</v>
      </c>
      <c r="J5" s="148"/>
      <c r="K5" s="148"/>
      <c r="L5" s="148"/>
    </row>
    <row r="6" spans="5:12" ht="18" customHeight="1" thickBot="1">
      <c r="E6" s="1" t="s">
        <v>58</v>
      </c>
      <c r="I6" s="2"/>
      <c r="J6" s="55"/>
      <c r="K6" s="55"/>
      <c r="L6" s="55"/>
    </row>
    <row r="7" spans="2:12" ht="18.75" customHeight="1">
      <c r="B7" s="3"/>
      <c r="C7" s="4" t="s">
        <v>48</v>
      </c>
      <c r="D7" s="143" t="s">
        <v>0</v>
      </c>
      <c r="E7" s="144"/>
      <c r="F7" s="145" t="s">
        <v>1</v>
      </c>
      <c r="G7" s="146"/>
      <c r="H7" s="144" t="s">
        <v>2</v>
      </c>
      <c r="I7" s="144"/>
      <c r="J7" s="145" t="s">
        <v>3</v>
      </c>
      <c r="K7" s="146"/>
      <c r="L7" s="149" t="s">
        <v>4</v>
      </c>
    </row>
    <row r="8" spans="2:12" ht="18.75" customHeight="1">
      <c r="B8" s="5"/>
      <c r="C8" s="6"/>
      <c r="D8" s="7" t="s">
        <v>44</v>
      </c>
      <c r="E8" s="8" t="s">
        <v>45</v>
      </c>
      <c r="F8" s="9" t="s">
        <v>44</v>
      </c>
      <c r="G8" s="10" t="s">
        <v>45</v>
      </c>
      <c r="H8" s="11" t="s">
        <v>44</v>
      </c>
      <c r="I8" s="8" t="s">
        <v>45</v>
      </c>
      <c r="J8" s="9" t="s">
        <v>44</v>
      </c>
      <c r="K8" s="10" t="s">
        <v>45</v>
      </c>
      <c r="L8" s="150"/>
    </row>
    <row r="9" spans="2:12" ht="18.75" customHeight="1" thickBot="1">
      <c r="B9" s="12" t="s">
        <v>49</v>
      </c>
      <c r="C9" s="13"/>
      <c r="D9" s="14" t="s">
        <v>55</v>
      </c>
      <c r="E9" s="15" t="s">
        <v>5</v>
      </c>
      <c r="F9" s="16" t="s">
        <v>56</v>
      </c>
      <c r="G9" s="17" t="s">
        <v>5</v>
      </c>
      <c r="H9" s="18" t="s">
        <v>56</v>
      </c>
      <c r="I9" s="15" t="s">
        <v>5</v>
      </c>
      <c r="J9" s="16" t="s">
        <v>56</v>
      </c>
      <c r="K9" s="17" t="s">
        <v>5</v>
      </c>
      <c r="L9" s="151"/>
    </row>
    <row r="10" spans="2:14" ht="20.25" customHeight="1" thickTop="1">
      <c r="B10" s="19">
        <v>1</v>
      </c>
      <c r="C10" s="20" t="s">
        <v>6</v>
      </c>
      <c r="D10" s="39">
        <v>33471</v>
      </c>
      <c r="E10" s="40">
        <v>8825676</v>
      </c>
      <c r="F10" s="41">
        <v>2121</v>
      </c>
      <c r="G10" s="42">
        <v>189982</v>
      </c>
      <c r="H10" s="43">
        <v>2642</v>
      </c>
      <c r="I10" s="40">
        <v>350753</v>
      </c>
      <c r="J10" s="29">
        <f aca="true" t="shared" si="0" ref="J10:J50">D10+F10-H10</f>
        <v>32950</v>
      </c>
      <c r="K10" s="30">
        <f aca="true" t="shared" si="1" ref="K10:K50">E10+G10-I10</f>
        <v>8664905</v>
      </c>
      <c r="L10" s="31"/>
      <c r="N10" s="60"/>
    </row>
    <row r="11" spans="2:12" ht="20.25" customHeight="1">
      <c r="B11" s="21">
        <v>2</v>
      </c>
      <c r="C11" s="22" t="s">
        <v>7</v>
      </c>
      <c r="D11" s="44">
        <v>1228</v>
      </c>
      <c r="E11" s="45">
        <v>137530</v>
      </c>
      <c r="F11" s="46">
        <v>0</v>
      </c>
      <c r="G11" s="47">
        <v>0</v>
      </c>
      <c r="H11" s="48">
        <v>0</v>
      </c>
      <c r="I11" s="45">
        <v>0</v>
      </c>
      <c r="J11" s="32">
        <f t="shared" si="0"/>
        <v>1228</v>
      </c>
      <c r="K11" s="33">
        <f t="shared" si="1"/>
        <v>137530</v>
      </c>
      <c r="L11" s="34"/>
    </row>
    <row r="12" spans="2:12" ht="20.25" customHeight="1">
      <c r="B12" s="21">
        <v>3</v>
      </c>
      <c r="C12" s="22" t="s">
        <v>8</v>
      </c>
      <c r="D12" s="44">
        <v>0</v>
      </c>
      <c r="E12" s="45">
        <v>0</v>
      </c>
      <c r="F12" s="46">
        <v>0</v>
      </c>
      <c r="G12" s="47">
        <v>0</v>
      </c>
      <c r="H12" s="48">
        <v>0</v>
      </c>
      <c r="I12" s="45">
        <v>0</v>
      </c>
      <c r="J12" s="32">
        <f t="shared" si="0"/>
        <v>0</v>
      </c>
      <c r="K12" s="33">
        <f t="shared" si="1"/>
        <v>0</v>
      </c>
      <c r="L12" s="34"/>
    </row>
    <row r="13" spans="2:12" ht="20.25" customHeight="1">
      <c r="B13" s="21">
        <v>4</v>
      </c>
      <c r="C13" s="22" t="s">
        <v>9</v>
      </c>
      <c r="D13" s="44">
        <v>1293</v>
      </c>
      <c r="E13" s="45">
        <v>165273</v>
      </c>
      <c r="F13" s="46">
        <v>864</v>
      </c>
      <c r="G13" s="47">
        <v>188082</v>
      </c>
      <c r="H13" s="48">
        <v>284</v>
      </c>
      <c r="I13" s="45">
        <v>39785</v>
      </c>
      <c r="J13" s="32">
        <f t="shared" si="0"/>
        <v>1873</v>
      </c>
      <c r="K13" s="33">
        <f t="shared" si="1"/>
        <v>313570</v>
      </c>
      <c r="L13" s="34"/>
    </row>
    <row r="14" spans="2:12" ht="20.25" customHeight="1">
      <c r="B14" s="21">
        <v>5</v>
      </c>
      <c r="C14" s="22" t="s">
        <v>10</v>
      </c>
      <c r="D14" s="44">
        <v>0</v>
      </c>
      <c r="E14" s="45">
        <v>0</v>
      </c>
      <c r="F14" s="46">
        <v>0</v>
      </c>
      <c r="G14" s="47">
        <v>0</v>
      </c>
      <c r="H14" s="48">
        <v>0</v>
      </c>
      <c r="I14" s="45">
        <v>0</v>
      </c>
      <c r="J14" s="32">
        <f t="shared" si="0"/>
        <v>0</v>
      </c>
      <c r="K14" s="33">
        <f t="shared" si="1"/>
        <v>0</v>
      </c>
      <c r="L14" s="34"/>
    </row>
    <row r="15" spans="2:12" ht="20.25" customHeight="1">
      <c r="B15" s="21">
        <v>6</v>
      </c>
      <c r="C15" s="22" t="s">
        <v>11</v>
      </c>
      <c r="D15" s="44">
        <v>0</v>
      </c>
      <c r="E15" s="45">
        <v>0</v>
      </c>
      <c r="F15" s="46">
        <v>0</v>
      </c>
      <c r="G15" s="47">
        <v>0</v>
      </c>
      <c r="H15" s="48">
        <v>0</v>
      </c>
      <c r="I15" s="45">
        <v>0</v>
      </c>
      <c r="J15" s="32">
        <f t="shared" si="0"/>
        <v>0</v>
      </c>
      <c r="K15" s="33">
        <f t="shared" si="1"/>
        <v>0</v>
      </c>
      <c r="L15" s="34"/>
    </row>
    <row r="16" spans="2:12" ht="20.25" customHeight="1">
      <c r="B16" s="21">
        <v>7</v>
      </c>
      <c r="C16" s="22" t="s">
        <v>12</v>
      </c>
      <c r="D16" s="44">
        <v>0</v>
      </c>
      <c r="E16" s="45">
        <v>0</v>
      </c>
      <c r="F16" s="46">
        <v>0</v>
      </c>
      <c r="G16" s="47">
        <v>0</v>
      </c>
      <c r="H16" s="48">
        <v>0</v>
      </c>
      <c r="I16" s="45">
        <v>0</v>
      </c>
      <c r="J16" s="32">
        <f t="shared" si="0"/>
        <v>0</v>
      </c>
      <c r="K16" s="33">
        <f t="shared" si="1"/>
        <v>0</v>
      </c>
      <c r="L16" s="34"/>
    </row>
    <row r="17" spans="2:12" ht="20.25" customHeight="1">
      <c r="B17" s="21">
        <v>8</v>
      </c>
      <c r="C17" s="22" t="s">
        <v>13</v>
      </c>
      <c r="D17" s="44">
        <v>0</v>
      </c>
      <c r="E17" s="45">
        <v>0</v>
      </c>
      <c r="F17" s="46">
        <v>0</v>
      </c>
      <c r="G17" s="47">
        <v>0</v>
      </c>
      <c r="H17" s="48">
        <v>0</v>
      </c>
      <c r="I17" s="45">
        <v>0</v>
      </c>
      <c r="J17" s="32">
        <f t="shared" si="0"/>
        <v>0</v>
      </c>
      <c r="K17" s="33">
        <f t="shared" si="1"/>
        <v>0</v>
      </c>
      <c r="L17" s="34"/>
    </row>
    <row r="18" spans="2:12" ht="20.25" customHeight="1">
      <c r="B18" s="21">
        <v>9</v>
      </c>
      <c r="C18" s="22" t="s">
        <v>14</v>
      </c>
      <c r="D18" s="44">
        <v>67</v>
      </c>
      <c r="E18" s="45">
        <v>9875</v>
      </c>
      <c r="F18" s="46">
        <v>38</v>
      </c>
      <c r="G18" s="47">
        <v>3900</v>
      </c>
      <c r="H18" s="48">
        <v>47</v>
      </c>
      <c r="I18" s="45">
        <v>4580</v>
      </c>
      <c r="J18" s="32">
        <f t="shared" si="0"/>
        <v>58</v>
      </c>
      <c r="K18" s="33">
        <f t="shared" si="1"/>
        <v>9195</v>
      </c>
      <c r="L18" s="34"/>
    </row>
    <row r="19" spans="2:12" ht="20.25" customHeight="1">
      <c r="B19" s="21">
        <v>10</v>
      </c>
      <c r="C19" s="22" t="s">
        <v>15</v>
      </c>
      <c r="D19" s="44">
        <v>0</v>
      </c>
      <c r="E19" s="45">
        <v>0</v>
      </c>
      <c r="F19" s="46">
        <v>0</v>
      </c>
      <c r="G19" s="47">
        <v>0</v>
      </c>
      <c r="H19" s="48">
        <v>0</v>
      </c>
      <c r="I19" s="45">
        <v>0</v>
      </c>
      <c r="J19" s="32">
        <f t="shared" si="0"/>
        <v>0</v>
      </c>
      <c r="K19" s="33">
        <f t="shared" si="1"/>
        <v>0</v>
      </c>
      <c r="L19" s="34"/>
    </row>
    <row r="20" spans="2:12" ht="20.25" customHeight="1">
      <c r="B20" s="21">
        <v>11</v>
      </c>
      <c r="C20" s="22" t="s">
        <v>16</v>
      </c>
      <c r="D20" s="44">
        <v>0</v>
      </c>
      <c r="E20" s="45">
        <v>0</v>
      </c>
      <c r="F20" s="46">
        <v>0</v>
      </c>
      <c r="G20" s="47">
        <v>0</v>
      </c>
      <c r="H20" s="48">
        <v>0</v>
      </c>
      <c r="I20" s="45">
        <v>0</v>
      </c>
      <c r="J20" s="32">
        <f t="shared" si="0"/>
        <v>0</v>
      </c>
      <c r="K20" s="33">
        <f t="shared" si="1"/>
        <v>0</v>
      </c>
      <c r="L20" s="34"/>
    </row>
    <row r="21" spans="2:12" ht="20.25" customHeight="1">
      <c r="B21" s="21">
        <v>12</v>
      </c>
      <c r="C21" s="22" t="s">
        <v>17</v>
      </c>
      <c r="D21" s="44">
        <v>0</v>
      </c>
      <c r="E21" s="45">
        <v>0</v>
      </c>
      <c r="F21" s="46">
        <v>0</v>
      </c>
      <c r="G21" s="47">
        <v>0</v>
      </c>
      <c r="H21" s="48">
        <v>0</v>
      </c>
      <c r="I21" s="45">
        <v>0</v>
      </c>
      <c r="J21" s="32">
        <f t="shared" si="0"/>
        <v>0</v>
      </c>
      <c r="K21" s="33">
        <f t="shared" si="1"/>
        <v>0</v>
      </c>
      <c r="L21" s="34"/>
    </row>
    <row r="22" spans="2:12" ht="20.25" customHeight="1">
      <c r="B22" s="21">
        <v>13</v>
      </c>
      <c r="C22" s="22" t="s">
        <v>18</v>
      </c>
      <c r="D22" s="44">
        <v>5009</v>
      </c>
      <c r="E22" s="45">
        <v>728120</v>
      </c>
      <c r="F22" s="46">
        <v>1878</v>
      </c>
      <c r="G22" s="47">
        <v>271520</v>
      </c>
      <c r="H22" s="48">
        <v>1526</v>
      </c>
      <c r="I22" s="45">
        <v>232000</v>
      </c>
      <c r="J22" s="32">
        <f t="shared" si="0"/>
        <v>5361</v>
      </c>
      <c r="K22" s="33">
        <f t="shared" si="1"/>
        <v>767640</v>
      </c>
      <c r="L22" s="34"/>
    </row>
    <row r="23" spans="2:12" s="60" customFormat="1" ht="20.25" customHeight="1">
      <c r="B23" s="61">
        <v>14</v>
      </c>
      <c r="C23" s="62" t="s">
        <v>19</v>
      </c>
      <c r="D23" s="63">
        <v>2648</v>
      </c>
      <c r="E23" s="59">
        <v>1609758</v>
      </c>
      <c r="F23" s="56">
        <v>1005</v>
      </c>
      <c r="G23" s="57">
        <v>1362100</v>
      </c>
      <c r="H23" s="58">
        <v>1048</v>
      </c>
      <c r="I23" s="59">
        <v>1304175</v>
      </c>
      <c r="J23" s="64">
        <f t="shared" si="0"/>
        <v>2605</v>
      </c>
      <c r="K23" s="65">
        <f t="shared" si="1"/>
        <v>1667683</v>
      </c>
      <c r="L23" s="71"/>
    </row>
    <row r="24" spans="2:12" ht="20.25" customHeight="1">
      <c r="B24" s="21">
        <v>15</v>
      </c>
      <c r="C24" s="22" t="s">
        <v>20</v>
      </c>
      <c r="D24" s="44">
        <v>25639</v>
      </c>
      <c r="E24" s="45">
        <v>3096490</v>
      </c>
      <c r="F24" s="46">
        <v>779</v>
      </c>
      <c r="G24" s="47">
        <v>1323602</v>
      </c>
      <c r="H24" s="48">
        <v>771</v>
      </c>
      <c r="I24" s="45">
        <v>1294014</v>
      </c>
      <c r="J24" s="32">
        <f t="shared" si="0"/>
        <v>25647</v>
      </c>
      <c r="K24" s="33">
        <f t="shared" si="1"/>
        <v>3126078</v>
      </c>
      <c r="L24" s="34"/>
    </row>
    <row r="25" spans="2:12" ht="20.25" customHeight="1">
      <c r="B25" s="21">
        <v>16</v>
      </c>
      <c r="C25" s="22" t="s">
        <v>21</v>
      </c>
      <c r="D25" s="44">
        <v>6178</v>
      </c>
      <c r="E25" s="45">
        <v>3623214</v>
      </c>
      <c r="F25" s="46">
        <f>5176+1</f>
        <v>5177</v>
      </c>
      <c r="G25" s="47">
        <f>1225141+654</f>
        <v>1225795</v>
      </c>
      <c r="H25" s="48">
        <f>4773+2</f>
        <v>4775</v>
      </c>
      <c r="I25" s="45">
        <f>1078018+3649</f>
        <v>1081667</v>
      </c>
      <c r="J25" s="32">
        <f t="shared" si="0"/>
        <v>6580</v>
      </c>
      <c r="K25" s="33">
        <f t="shared" si="1"/>
        <v>3767342</v>
      </c>
      <c r="L25" s="34"/>
    </row>
    <row r="26" spans="2:12" ht="20.25" customHeight="1">
      <c r="B26" s="21">
        <v>17</v>
      </c>
      <c r="C26" s="22" t="s">
        <v>22</v>
      </c>
      <c r="D26" s="44">
        <v>18833</v>
      </c>
      <c r="E26" s="45">
        <v>6604383</v>
      </c>
      <c r="F26" s="46">
        <v>6313</v>
      </c>
      <c r="G26" s="47">
        <v>1181852</v>
      </c>
      <c r="H26" s="48">
        <v>6369</v>
      </c>
      <c r="I26" s="45">
        <v>1285186</v>
      </c>
      <c r="J26" s="32">
        <f t="shared" si="0"/>
        <v>18777</v>
      </c>
      <c r="K26" s="33">
        <f t="shared" si="1"/>
        <v>6501049</v>
      </c>
      <c r="L26" s="34"/>
    </row>
    <row r="27" spans="2:12" ht="20.25" customHeight="1">
      <c r="B27" s="21">
        <v>18</v>
      </c>
      <c r="C27" s="22" t="s">
        <v>51</v>
      </c>
      <c r="D27" s="44">
        <v>2009</v>
      </c>
      <c r="E27" s="45">
        <v>324150</v>
      </c>
      <c r="F27" s="46">
        <v>226</v>
      </c>
      <c r="G27" s="47">
        <v>59350</v>
      </c>
      <c r="H27" s="48">
        <v>267</v>
      </c>
      <c r="I27" s="45">
        <v>69950</v>
      </c>
      <c r="J27" s="32">
        <f t="shared" si="0"/>
        <v>1968</v>
      </c>
      <c r="K27" s="33">
        <f t="shared" si="1"/>
        <v>313550</v>
      </c>
      <c r="L27" s="34"/>
    </row>
    <row r="28" spans="2:12" ht="20.25" customHeight="1">
      <c r="B28" s="21">
        <v>19</v>
      </c>
      <c r="C28" s="22" t="s">
        <v>23</v>
      </c>
      <c r="D28" s="44">
        <v>620</v>
      </c>
      <c r="E28" s="45">
        <v>68200</v>
      </c>
      <c r="F28" s="46">
        <v>680</v>
      </c>
      <c r="G28" s="47">
        <v>74800</v>
      </c>
      <c r="H28" s="48">
        <v>600</v>
      </c>
      <c r="I28" s="45">
        <v>66000</v>
      </c>
      <c r="J28" s="32">
        <f t="shared" si="0"/>
        <v>700</v>
      </c>
      <c r="K28" s="33">
        <f t="shared" si="1"/>
        <v>77000</v>
      </c>
      <c r="L28" s="34"/>
    </row>
    <row r="29" spans="2:12" s="60" customFormat="1" ht="20.25" customHeight="1">
      <c r="B29" s="61">
        <v>20</v>
      </c>
      <c r="C29" s="62" t="s">
        <v>24</v>
      </c>
      <c r="D29" s="73">
        <v>1061</v>
      </c>
      <c r="E29" s="59">
        <v>322071</v>
      </c>
      <c r="F29" s="74">
        <f>30+67</f>
        <v>97</v>
      </c>
      <c r="G29" s="57">
        <f>6000+66080</f>
        <v>72080</v>
      </c>
      <c r="H29" s="58">
        <f>22+26</f>
        <v>48</v>
      </c>
      <c r="I29" s="59">
        <f>4400+49790</f>
        <v>54190</v>
      </c>
      <c r="J29" s="64">
        <f t="shared" si="0"/>
        <v>1110</v>
      </c>
      <c r="K29" s="65">
        <f t="shared" si="1"/>
        <v>339961</v>
      </c>
      <c r="L29" s="71"/>
    </row>
    <row r="30" spans="2:12" s="60" customFormat="1" ht="20.25" customHeight="1">
      <c r="B30" s="61">
        <v>21</v>
      </c>
      <c r="C30" s="62" t="s">
        <v>25</v>
      </c>
      <c r="D30" s="63">
        <v>1423</v>
      </c>
      <c r="E30" s="59">
        <v>821160</v>
      </c>
      <c r="F30" s="56">
        <f>317+347</f>
        <v>664</v>
      </c>
      <c r="G30" s="57">
        <f>167940+70965</f>
        <v>238905</v>
      </c>
      <c r="H30" s="58">
        <f>312+274</f>
        <v>586</v>
      </c>
      <c r="I30" s="59">
        <f>194040+68970</f>
        <v>263010</v>
      </c>
      <c r="J30" s="64">
        <f t="shared" si="0"/>
        <v>1501</v>
      </c>
      <c r="K30" s="65">
        <f t="shared" si="1"/>
        <v>797055</v>
      </c>
      <c r="L30" s="71"/>
    </row>
    <row r="31" spans="2:12" s="60" customFormat="1" ht="20.25" customHeight="1">
      <c r="B31" s="61">
        <v>22</v>
      </c>
      <c r="C31" s="62" t="s">
        <v>26</v>
      </c>
      <c r="D31" s="63">
        <v>0</v>
      </c>
      <c r="E31" s="59">
        <v>0</v>
      </c>
      <c r="F31" s="56">
        <v>0</v>
      </c>
      <c r="G31" s="57">
        <v>0</v>
      </c>
      <c r="H31" s="58">
        <v>0</v>
      </c>
      <c r="I31" s="59">
        <v>0</v>
      </c>
      <c r="J31" s="64">
        <f t="shared" si="0"/>
        <v>0</v>
      </c>
      <c r="K31" s="65">
        <f t="shared" si="1"/>
        <v>0</v>
      </c>
      <c r="L31" s="71"/>
    </row>
    <row r="32" spans="2:12" s="60" customFormat="1" ht="20.25" customHeight="1">
      <c r="B32" s="61">
        <v>23</v>
      </c>
      <c r="C32" s="62" t="s">
        <v>27</v>
      </c>
      <c r="D32" s="63">
        <v>20</v>
      </c>
      <c r="E32" s="59">
        <v>14400</v>
      </c>
      <c r="F32" s="56">
        <v>4</v>
      </c>
      <c r="G32" s="57">
        <v>3914</v>
      </c>
      <c r="H32" s="58">
        <v>4</v>
      </c>
      <c r="I32" s="59">
        <v>4714</v>
      </c>
      <c r="J32" s="64">
        <f t="shared" si="0"/>
        <v>20</v>
      </c>
      <c r="K32" s="65">
        <f t="shared" si="1"/>
        <v>13600</v>
      </c>
      <c r="L32" s="71"/>
    </row>
    <row r="33" spans="2:12" s="60" customFormat="1" ht="20.25" customHeight="1">
      <c r="B33" s="61">
        <v>24</v>
      </c>
      <c r="C33" s="62" t="s">
        <v>28</v>
      </c>
      <c r="D33" s="63">
        <v>21578</v>
      </c>
      <c r="E33" s="59">
        <v>6639849</v>
      </c>
      <c r="F33" s="56">
        <v>15706</v>
      </c>
      <c r="G33" s="57">
        <v>4717965</v>
      </c>
      <c r="H33" s="72">
        <v>16135</v>
      </c>
      <c r="I33" s="59">
        <v>4971965</v>
      </c>
      <c r="J33" s="64">
        <f t="shared" si="0"/>
        <v>21149</v>
      </c>
      <c r="K33" s="65">
        <f t="shared" si="1"/>
        <v>6385849</v>
      </c>
      <c r="L33" s="71"/>
    </row>
    <row r="34" spans="2:12" s="60" customFormat="1" ht="32.25" customHeight="1">
      <c r="B34" s="61">
        <v>25</v>
      </c>
      <c r="C34" s="62" t="s">
        <v>29</v>
      </c>
      <c r="D34" s="63">
        <v>115599</v>
      </c>
      <c r="E34" s="59">
        <v>6563019</v>
      </c>
      <c r="F34" s="56">
        <f>19505+171</f>
        <v>19676</v>
      </c>
      <c r="G34" s="57">
        <f>3661716+275800</f>
        <v>3937516</v>
      </c>
      <c r="H34" s="58">
        <f>25311+137</f>
        <v>25448</v>
      </c>
      <c r="I34" s="59">
        <f>4347734+232100</f>
        <v>4579834</v>
      </c>
      <c r="J34" s="64">
        <f t="shared" si="0"/>
        <v>109827</v>
      </c>
      <c r="K34" s="65">
        <f t="shared" si="1"/>
        <v>5920701</v>
      </c>
      <c r="L34" s="71"/>
    </row>
    <row r="35" spans="2:12" s="60" customFormat="1" ht="20.25" customHeight="1">
      <c r="B35" s="61">
        <v>26</v>
      </c>
      <c r="C35" s="62" t="s">
        <v>30</v>
      </c>
      <c r="D35" s="63">
        <v>4136</v>
      </c>
      <c r="E35" s="59">
        <v>3276866</v>
      </c>
      <c r="F35" s="56">
        <v>641</v>
      </c>
      <c r="G35" s="57">
        <v>76233</v>
      </c>
      <c r="H35" s="58">
        <v>476</v>
      </c>
      <c r="I35" s="59">
        <v>55041</v>
      </c>
      <c r="J35" s="64">
        <f t="shared" si="0"/>
        <v>4301</v>
      </c>
      <c r="K35" s="65">
        <f t="shared" si="1"/>
        <v>3298058</v>
      </c>
      <c r="L35" s="71"/>
    </row>
    <row r="36" spans="2:12" s="60" customFormat="1" ht="20.25" customHeight="1">
      <c r="B36" s="61">
        <v>27</v>
      </c>
      <c r="C36" s="62" t="s">
        <v>31</v>
      </c>
      <c r="D36" s="63">
        <v>165</v>
      </c>
      <c r="E36" s="59">
        <v>33400</v>
      </c>
      <c r="F36" s="56">
        <v>49</v>
      </c>
      <c r="G36" s="57">
        <v>9880</v>
      </c>
      <c r="H36" s="58">
        <v>138</v>
      </c>
      <c r="I36" s="59">
        <v>27880</v>
      </c>
      <c r="J36" s="64">
        <f t="shared" si="0"/>
        <v>76</v>
      </c>
      <c r="K36" s="65">
        <f t="shared" si="1"/>
        <v>15400</v>
      </c>
      <c r="L36" s="71"/>
    </row>
    <row r="37" spans="2:12" s="60" customFormat="1" ht="20.25" customHeight="1">
      <c r="B37" s="61">
        <v>28</v>
      </c>
      <c r="C37" s="62" t="s">
        <v>33</v>
      </c>
      <c r="D37" s="63">
        <v>0</v>
      </c>
      <c r="E37" s="59">
        <v>0</v>
      </c>
      <c r="F37" s="56">
        <v>0</v>
      </c>
      <c r="G37" s="57">
        <v>0</v>
      </c>
      <c r="H37" s="58">
        <v>0</v>
      </c>
      <c r="I37" s="59">
        <v>0</v>
      </c>
      <c r="J37" s="64">
        <f t="shared" si="0"/>
        <v>0</v>
      </c>
      <c r="K37" s="65">
        <f t="shared" si="1"/>
        <v>0</v>
      </c>
      <c r="L37" s="71"/>
    </row>
    <row r="38" spans="2:12" s="60" customFormat="1" ht="20.25" customHeight="1">
      <c r="B38" s="61">
        <v>29</v>
      </c>
      <c r="C38" s="62" t="s">
        <v>32</v>
      </c>
      <c r="D38" s="63">
        <v>691</v>
      </c>
      <c r="E38" s="59">
        <v>140360</v>
      </c>
      <c r="F38" s="56">
        <v>1</v>
      </c>
      <c r="G38" s="57">
        <v>1</v>
      </c>
      <c r="H38" s="58">
        <v>80</v>
      </c>
      <c r="I38" s="59">
        <v>16961</v>
      </c>
      <c r="J38" s="64">
        <f t="shared" si="0"/>
        <v>612</v>
      </c>
      <c r="K38" s="65">
        <f t="shared" si="1"/>
        <v>123400</v>
      </c>
      <c r="L38" s="71"/>
    </row>
    <row r="39" spans="2:12" s="60" customFormat="1" ht="20.25" customHeight="1">
      <c r="B39" s="61">
        <v>30</v>
      </c>
      <c r="C39" s="62" t="s">
        <v>34</v>
      </c>
      <c r="D39" s="63">
        <v>1144</v>
      </c>
      <c r="E39" s="59">
        <v>1258400</v>
      </c>
      <c r="F39" s="56">
        <v>340</v>
      </c>
      <c r="G39" s="57">
        <v>374000</v>
      </c>
      <c r="H39" s="58">
        <v>240</v>
      </c>
      <c r="I39" s="59">
        <v>264000</v>
      </c>
      <c r="J39" s="64">
        <f t="shared" si="0"/>
        <v>1244</v>
      </c>
      <c r="K39" s="65">
        <f t="shared" si="1"/>
        <v>1368400</v>
      </c>
      <c r="L39" s="71"/>
    </row>
    <row r="40" spans="2:12" s="60" customFormat="1" ht="20.25" customHeight="1">
      <c r="B40" s="61">
        <v>31</v>
      </c>
      <c r="C40" s="62" t="s">
        <v>35</v>
      </c>
      <c r="D40" s="63">
        <v>0</v>
      </c>
      <c r="E40" s="59">
        <v>0</v>
      </c>
      <c r="F40" s="56">
        <v>0</v>
      </c>
      <c r="G40" s="57">
        <v>0</v>
      </c>
      <c r="H40" s="58">
        <v>0</v>
      </c>
      <c r="I40" s="59">
        <v>0</v>
      </c>
      <c r="J40" s="64">
        <f t="shared" si="0"/>
        <v>0</v>
      </c>
      <c r="K40" s="65">
        <f t="shared" si="1"/>
        <v>0</v>
      </c>
      <c r="L40" s="71"/>
    </row>
    <row r="41" spans="2:12" s="60" customFormat="1" ht="20.25" customHeight="1">
      <c r="B41" s="61">
        <v>32</v>
      </c>
      <c r="C41" s="62" t="s">
        <v>36</v>
      </c>
      <c r="D41" s="63">
        <v>0</v>
      </c>
      <c r="E41" s="59">
        <v>0</v>
      </c>
      <c r="F41" s="56">
        <v>0</v>
      </c>
      <c r="G41" s="57">
        <v>0</v>
      </c>
      <c r="H41" s="58">
        <v>0</v>
      </c>
      <c r="I41" s="59">
        <v>0</v>
      </c>
      <c r="J41" s="64">
        <f t="shared" si="0"/>
        <v>0</v>
      </c>
      <c r="K41" s="65">
        <f t="shared" si="1"/>
        <v>0</v>
      </c>
      <c r="L41" s="71"/>
    </row>
    <row r="42" spans="2:12" s="60" customFormat="1" ht="20.25" customHeight="1">
      <c r="B42" s="61">
        <v>33</v>
      </c>
      <c r="C42" s="62" t="s">
        <v>37</v>
      </c>
      <c r="D42" s="63">
        <v>45703</v>
      </c>
      <c r="E42" s="59">
        <v>7711896</v>
      </c>
      <c r="F42" s="56">
        <v>6445</v>
      </c>
      <c r="G42" s="57">
        <v>1715654</v>
      </c>
      <c r="H42" s="58">
        <v>9141</v>
      </c>
      <c r="I42" s="59">
        <v>2509048</v>
      </c>
      <c r="J42" s="64">
        <f t="shared" si="0"/>
        <v>43007</v>
      </c>
      <c r="K42" s="65">
        <f t="shared" si="1"/>
        <v>6918502</v>
      </c>
      <c r="L42" s="71"/>
    </row>
    <row r="43" spans="2:12" s="60" customFormat="1" ht="33" customHeight="1">
      <c r="B43" s="61">
        <v>34</v>
      </c>
      <c r="C43" s="62" t="s">
        <v>38</v>
      </c>
      <c r="D43" s="63">
        <v>7572</v>
      </c>
      <c r="E43" s="59">
        <v>2576328</v>
      </c>
      <c r="F43" s="56">
        <v>6324</v>
      </c>
      <c r="G43" s="57">
        <v>1976245</v>
      </c>
      <c r="H43" s="58">
        <v>7293</v>
      </c>
      <c r="I43" s="59">
        <v>2320931</v>
      </c>
      <c r="J43" s="64">
        <f t="shared" si="0"/>
        <v>6603</v>
      </c>
      <c r="K43" s="65">
        <f t="shared" si="1"/>
        <v>2231642</v>
      </c>
      <c r="L43" s="71"/>
    </row>
    <row r="44" spans="2:12" s="60" customFormat="1" ht="20.25" customHeight="1">
      <c r="B44" s="61">
        <v>35</v>
      </c>
      <c r="C44" s="62" t="s">
        <v>39</v>
      </c>
      <c r="D44" s="63">
        <v>19</v>
      </c>
      <c r="E44" s="59">
        <v>113460</v>
      </c>
      <c r="F44" s="56">
        <v>2</v>
      </c>
      <c r="G44" s="57">
        <v>1501</v>
      </c>
      <c r="H44" s="58">
        <v>2</v>
      </c>
      <c r="I44" s="59">
        <v>1561</v>
      </c>
      <c r="J44" s="64">
        <f t="shared" si="0"/>
        <v>19</v>
      </c>
      <c r="K44" s="65">
        <f t="shared" si="1"/>
        <v>113400</v>
      </c>
      <c r="L44" s="71"/>
    </row>
    <row r="45" spans="2:12" s="60" customFormat="1" ht="20.25" customHeight="1">
      <c r="B45" s="61">
        <v>36</v>
      </c>
      <c r="C45" s="62" t="s">
        <v>40</v>
      </c>
      <c r="D45" s="63">
        <v>2657</v>
      </c>
      <c r="E45" s="59">
        <v>2057499</v>
      </c>
      <c r="F45" s="56">
        <v>2654</v>
      </c>
      <c r="G45" s="57">
        <v>1094448</v>
      </c>
      <c r="H45" s="58">
        <v>896</v>
      </c>
      <c r="I45" s="59">
        <v>348584</v>
      </c>
      <c r="J45" s="64">
        <f t="shared" si="0"/>
        <v>4415</v>
      </c>
      <c r="K45" s="65">
        <f t="shared" si="1"/>
        <v>2803363</v>
      </c>
      <c r="L45" s="71"/>
    </row>
    <row r="46" spans="2:12" ht="20.25" customHeight="1">
      <c r="B46" s="21">
        <v>37</v>
      </c>
      <c r="C46" s="22" t="s">
        <v>41</v>
      </c>
      <c r="D46" s="44">
        <v>4793</v>
      </c>
      <c r="E46" s="45">
        <v>796688</v>
      </c>
      <c r="F46" s="46">
        <v>2969</v>
      </c>
      <c r="G46" s="47">
        <v>642988</v>
      </c>
      <c r="H46" s="48">
        <v>2187</v>
      </c>
      <c r="I46" s="45">
        <v>390503</v>
      </c>
      <c r="J46" s="32">
        <f t="shared" si="0"/>
        <v>5575</v>
      </c>
      <c r="K46" s="33">
        <f t="shared" si="1"/>
        <v>1049173</v>
      </c>
      <c r="L46" s="34"/>
    </row>
    <row r="47" spans="2:12" ht="32.25" customHeight="1">
      <c r="B47" s="21">
        <v>38</v>
      </c>
      <c r="C47" s="22" t="s">
        <v>42</v>
      </c>
      <c r="D47" s="44">
        <v>6003</v>
      </c>
      <c r="E47" s="45">
        <v>3007963</v>
      </c>
      <c r="F47" s="46">
        <v>1461</v>
      </c>
      <c r="G47" s="47">
        <v>2738909</v>
      </c>
      <c r="H47" s="48">
        <v>5091</v>
      </c>
      <c r="I47" s="45">
        <v>2792490</v>
      </c>
      <c r="J47" s="32">
        <f t="shared" si="0"/>
        <v>2373</v>
      </c>
      <c r="K47" s="33">
        <f t="shared" si="1"/>
        <v>2954382</v>
      </c>
      <c r="L47" s="34"/>
    </row>
    <row r="48" spans="2:12" ht="20.25" customHeight="1">
      <c r="B48" s="21">
        <v>39</v>
      </c>
      <c r="C48" s="22" t="s">
        <v>43</v>
      </c>
      <c r="D48" s="44">
        <v>0</v>
      </c>
      <c r="E48" s="45">
        <v>0</v>
      </c>
      <c r="F48" s="46">
        <v>0</v>
      </c>
      <c r="G48" s="47">
        <v>0</v>
      </c>
      <c r="H48" s="48">
        <v>0</v>
      </c>
      <c r="I48" s="45">
        <v>0</v>
      </c>
      <c r="J48" s="32">
        <f t="shared" si="0"/>
        <v>0</v>
      </c>
      <c r="K48" s="33">
        <f t="shared" si="1"/>
        <v>0</v>
      </c>
      <c r="L48" s="34"/>
    </row>
    <row r="49" spans="2:12" ht="20.25" customHeight="1" thickBot="1">
      <c r="B49" s="23">
        <v>40</v>
      </c>
      <c r="C49" s="24" t="s">
        <v>50</v>
      </c>
      <c r="D49" s="49">
        <v>7952</v>
      </c>
      <c r="E49" s="50">
        <v>2038917</v>
      </c>
      <c r="F49" s="51">
        <v>2931</v>
      </c>
      <c r="G49" s="52">
        <v>836536</v>
      </c>
      <c r="H49" s="53">
        <v>5346</v>
      </c>
      <c r="I49" s="50">
        <v>942761</v>
      </c>
      <c r="J49" s="35">
        <f>D49+F49-H49</f>
        <v>5537</v>
      </c>
      <c r="K49" s="36">
        <f>E49+G49-I49</f>
        <v>1932692</v>
      </c>
      <c r="L49" s="37"/>
    </row>
    <row r="50" spans="2:12" ht="21" customHeight="1" thickBot="1" thickTop="1">
      <c r="B50" s="140" t="s">
        <v>46</v>
      </c>
      <c r="C50" s="141"/>
      <c r="D50" s="67">
        <f aca="true" t="shared" si="2" ref="D50:I50">SUM(D10:D49)</f>
        <v>317511</v>
      </c>
      <c r="E50" s="66">
        <f t="shared" si="2"/>
        <v>62564945</v>
      </c>
      <c r="F50" s="68">
        <f t="shared" si="2"/>
        <v>79045</v>
      </c>
      <c r="G50" s="69">
        <f t="shared" si="2"/>
        <v>24317758</v>
      </c>
      <c r="H50" s="68">
        <f t="shared" si="2"/>
        <v>91440</v>
      </c>
      <c r="I50" s="69">
        <f t="shared" si="2"/>
        <v>25271583</v>
      </c>
      <c r="J50" s="70">
        <f t="shared" si="0"/>
        <v>305116</v>
      </c>
      <c r="K50" s="69">
        <f t="shared" si="1"/>
        <v>61611120</v>
      </c>
      <c r="L50" s="38"/>
    </row>
    <row r="51" spans="10:11" ht="13.5">
      <c r="J51" s="78"/>
      <c r="K51" s="78"/>
    </row>
    <row r="52" spans="10:11" ht="13.5">
      <c r="J52" s="79"/>
      <c r="K52" s="79"/>
    </row>
    <row r="53" spans="10:11" ht="13.5">
      <c r="J53" s="77"/>
      <c r="K53" s="77"/>
    </row>
    <row r="55" spans="4:11" ht="13.5">
      <c r="D55" s="75"/>
      <c r="E55" s="75"/>
      <c r="F55" s="75"/>
      <c r="G55" s="75"/>
      <c r="H55" s="75"/>
      <c r="I55" s="75"/>
      <c r="J55" s="76"/>
      <c r="K55" s="76"/>
    </row>
    <row r="56" spans="4:11" ht="13.5">
      <c r="D56" s="75"/>
      <c r="E56" s="75"/>
      <c r="F56" s="75"/>
      <c r="G56" s="75"/>
      <c r="H56" s="75"/>
      <c r="I56" s="75"/>
      <c r="J56" s="76"/>
      <c r="K56" s="76"/>
    </row>
    <row r="57" spans="4:11" ht="13.5">
      <c r="D57" s="80"/>
      <c r="E57" s="80"/>
      <c r="F57" s="80"/>
      <c r="G57" s="80"/>
      <c r="H57" s="80"/>
      <c r="I57" s="80"/>
      <c r="J57" s="80"/>
      <c r="K57" s="80"/>
    </row>
    <row r="58" spans="4:11" ht="13.5">
      <c r="D58" s="80"/>
      <c r="E58" s="80"/>
      <c r="F58" s="80"/>
      <c r="G58" s="80"/>
      <c r="H58" s="80"/>
      <c r="I58" s="80"/>
      <c r="J58" s="80"/>
      <c r="K58" s="80"/>
    </row>
    <row r="59" spans="4:11" ht="13.5">
      <c r="D59" s="80"/>
      <c r="E59" s="80"/>
      <c r="F59" s="80"/>
      <c r="G59" s="80"/>
      <c r="H59" s="80"/>
      <c r="I59" s="80"/>
      <c r="J59" s="81"/>
      <c r="K59" s="81"/>
    </row>
    <row r="60" spans="4:11" ht="13.5">
      <c r="D60" s="80"/>
      <c r="E60" s="80"/>
      <c r="F60" s="80"/>
      <c r="G60" s="80"/>
      <c r="H60" s="80"/>
      <c r="I60" s="80"/>
      <c r="J60" s="81"/>
      <c r="K60" s="81"/>
    </row>
    <row r="61" spans="4:11" ht="13.5">
      <c r="D61" s="80"/>
      <c r="E61" s="80"/>
      <c r="F61" s="80"/>
      <c r="G61" s="80"/>
      <c r="H61" s="80"/>
      <c r="I61" s="80"/>
      <c r="J61" s="80"/>
      <c r="K61" s="80"/>
    </row>
    <row r="62" spans="4:11" ht="13.5">
      <c r="D62" s="75"/>
      <c r="E62" s="75"/>
      <c r="F62" s="75"/>
      <c r="G62" s="75"/>
      <c r="H62" s="75"/>
      <c r="I62" s="75"/>
      <c r="J62" s="75"/>
      <c r="K62" s="75"/>
    </row>
    <row r="63" spans="4:11" ht="13.5">
      <c r="D63" s="75"/>
      <c r="E63" s="75"/>
      <c r="F63" s="75"/>
      <c r="G63" s="75"/>
      <c r="H63" s="75"/>
      <c r="I63" s="75"/>
      <c r="J63" s="76"/>
      <c r="K63" s="76"/>
    </row>
    <row r="64" spans="4:11" ht="13.5">
      <c r="D64" s="75"/>
      <c r="E64" s="75"/>
      <c r="F64" s="75"/>
      <c r="G64" s="75"/>
      <c r="H64" s="75"/>
      <c r="I64" s="75"/>
      <c r="J64" s="76"/>
      <c r="K64" s="76"/>
    </row>
    <row r="65" spans="4:11" ht="13.5">
      <c r="D65" s="75"/>
      <c r="E65" s="75"/>
      <c r="F65" s="75"/>
      <c r="G65" s="75"/>
      <c r="H65" s="75"/>
      <c r="I65" s="75"/>
      <c r="J65" s="75"/>
      <c r="K65" s="75"/>
    </row>
  </sheetData>
  <sheetProtection/>
  <mergeCells count="9">
    <mergeCell ref="B50:C50"/>
    <mergeCell ref="B2:L2"/>
    <mergeCell ref="D7:E7"/>
    <mergeCell ref="F7:G7"/>
    <mergeCell ref="H7:I7"/>
    <mergeCell ref="J7:K7"/>
    <mergeCell ref="J4:L4"/>
    <mergeCell ref="J5:L5"/>
    <mergeCell ref="L7:L9"/>
  </mergeCells>
  <printOptions horizontalCentered="1"/>
  <pageMargins left="0.3937007874015748" right="0.3937007874015748" top="0.5905511811023623" bottom="0.3937007874015748" header="0" footer="0"/>
  <pageSetup fitToHeight="1" fitToWidth="1" horizontalDpi="300" verticalDpi="300" orientation="portrait" paperSize="9" scale="8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65"/>
  <sheetViews>
    <sheetView zoomScalePageLayoutView="0" workbookViewId="0" topLeftCell="A1">
      <pane xSplit="5" ySplit="9" topLeftCell="F42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F10" sqref="F10:I49"/>
    </sheetView>
  </sheetViews>
  <sheetFormatPr defaultColWidth="9.00390625" defaultRowHeight="13.5"/>
  <cols>
    <col min="1" max="1" width="4.375" style="1" customWidth="1"/>
    <col min="2" max="2" width="3.375" style="1" customWidth="1"/>
    <col min="3" max="3" width="15.125" style="1" customWidth="1"/>
    <col min="4" max="4" width="10.00390625" style="1" customWidth="1"/>
    <col min="5" max="5" width="11.25390625" style="1" customWidth="1"/>
    <col min="6" max="6" width="10.00390625" style="1" customWidth="1"/>
    <col min="7" max="7" width="11.25390625" style="1" customWidth="1"/>
    <col min="8" max="8" width="10.00390625" style="1" customWidth="1"/>
    <col min="9" max="9" width="11.25390625" style="1" customWidth="1"/>
    <col min="10" max="10" width="10.00390625" style="1" customWidth="1"/>
    <col min="11" max="11" width="11.25390625" style="1" customWidth="1"/>
    <col min="12" max="12" width="9.375" style="1" customWidth="1"/>
    <col min="13" max="13" width="4.00390625" style="1" customWidth="1"/>
    <col min="14" max="16384" width="9.00390625" style="1" customWidth="1"/>
  </cols>
  <sheetData>
    <row r="2" spans="2:12" ht="18.75" customHeight="1">
      <c r="B2" s="142" t="s">
        <v>47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</row>
    <row r="3" spans="2:12" ht="15" customHeight="1">
      <c r="B3" s="28" t="str">
        <f>'１月'!$B$3</f>
        <v>平成２９年</v>
      </c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2:12" ht="18" customHeight="1">
      <c r="B4" s="27"/>
      <c r="C4" s="54" t="s">
        <v>70</v>
      </c>
      <c r="E4" s="28" t="s">
        <v>54</v>
      </c>
      <c r="I4" s="121" t="s">
        <v>52</v>
      </c>
      <c r="J4" s="152" t="s">
        <v>57</v>
      </c>
      <c r="K4" s="152"/>
      <c r="L4" s="152"/>
    </row>
    <row r="5" spans="3:12" ht="18" customHeight="1">
      <c r="C5" s="1" t="s">
        <v>59</v>
      </c>
      <c r="I5" s="2" t="s">
        <v>53</v>
      </c>
      <c r="J5" s="148"/>
      <c r="K5" s="148"/>
      <c r="L5" s="148"/>
    </row>
    <row r="6" spans="5:12" ht="18" customHeight="1" thickBot="1">
      <c r="E6" s="1" t="s">
        <v>58</v>
      </c>
      <c r="G6" s="138"/>
      <c r="I6" s="2"/>
      <c r="J6" s="55"/>
      <c r="K6" s="55"/>
      <c r="L6" s="55"/>
    </row>
    <row r="7" spans="2:12" ht="18.75" customHeight="1">
      <c r="B7" s="3"/>
      <c r="C7" s="4" t="s">
        <v>48</v>
      </c>
      <c r="D7" s="143" t="s">
        <v>0</v>
      </c>
      <c r="E7" s="144"/>
      <c r="F7" s="145" t="s">
        <v>1</v>
      </c>
      <c r="G7" s="146"/>
      <c r="H7" s="144" t="s">
        <v>2</v>
      </c>
      <c r="I7" s="144"/>
      <c r="J7" s="145" t="s">
        <v>3</v>
      </c>
      <c r="K7" s="146"/>
      <c r="L7" s="149" t="s">
        <v>4</v>
      </c>
    </row>
    <row r="8" spans="2:12" ht="18.75" customHeight="1">
      <c r="B8" s="5"/>
      <c r="C8" s="6"/>
      <c r="D8" s="7" t="s">
        <v>44</v>
      </c>
      <c r="E8" s="8" t="s">
        <v>45</v>
      </c>
      <c r="F8" s="9" t="s">
        <v>44</v>
      </c>
      <c r="G8" s="10" t="s">
        <v>45</v>
      </c>
      <c r="H8" s="11" t="s">
        <v>44</v>
      </c>
      <c r="I8" s="8" t="s">
        <v>45</v>
      </c>
      <c r="J8" s="9" t="s">
        <v>44</v>
      </c>
      <c r="K8" s="10" t="s">
        <v>45</v>
      </c>
      <c r="L8" s="150"/>
    </row>
    <row r="9" spans="2:12" ht="18.75" customHeight="1" thickBot="1">
      <c r="B9" s="12" t="s">
        <v>49</v>
      </c>
      <c r="C9" s="13"/>
      <c r="D9" s="14" t="s">
        <v>55</v>
      </c>
      <c r="E9" s="15" t="s">
        <v>5</v>
      </c>
      <c r="F9" s="16" t="s">
        <v>55</v>
      </c>
      <c r="G9" s="17" t="s">
        <v>5</v>
      </c>
      <c r="H9" s="18" t="s">
        <v>55</v>
      </c>
      <c r="I9" s="15" t="s">
        <v>5</v>
      </c>
      <c r="J9" s="16" t="s">
        <v>55</v>
      </c>
      <c r="K9" s="17" t="s">
        <v>5</v>
      </c>
      <c r="L9" s="151"/>
    </row>
    <row r="10" spans="2:14" ht="20.25" customHeight="1" thickTop="1">
      <c r="B10" s="19">
        <v>1</v>
      </c>
      <c r="C10" s="20" t="s">
        <v>6</v>
      </c>
      <c r="D10" s="120">
        <f>'９月'!J10</f>
        <v>31067</v>
      </c>
      <c r="E10" s="116">
        <f>'９月'!K10</f>
        <v>8146422</v>
      </c>
      <c r="F10" s="119"/>
      <c r="G10" s="118"/>
      <c r="H10" s="117"/>
      <c r="I10" s="116"/>
      <c r="J10" s="115">
        <f aca="true" t="shared" si="0" ref="J10:K50">D10+F10-H10</f>
        <v>31067</v>
      </c>
      <c r="K10" s="114">
        <f t="shared" si="0"/>
        <v>8146422</v>
      </c>
      <c r="L10" s="113"/>
      <c r="N10" s="60"/>
    </row>
    <row r="11" spans="2:12" ht="20.25" customHeight="1">
      <c r="B11" s="21">
        <v>2</v>
      </c>
      <c r="C11" s="22" t="s">
        <v>7</v>
      </c>
      <c r="D11" s="120">
        <f>'９月'!J11</f>
        <v>608</v>
      </c>
      <c r="E11" s="116">
        <f>'９月'!K11</f>
        <v>44530</v>
      </c>
      <c r="F11" s="105"/>
      <c r="G11" s="104"/>
      <c r="H11" s="103"/>
      <c r="I11" s="102"/>
      <c r="J11" s="101">
        <f t="shared" si="0"/>
        <v>608</v>
      </c>
      <c r="K11" s="100">
        <f t="shared" si="0"/>
        <v>44530</v>
      </c>
      <c r="L11" s="99"/>
    </row>
    <row r="12" spans="2:12" ht="20.25" customHeight="1">
      <c r="B12" s="21">
        <v>3</v>
      </c>
      <c r="C12" s="22" t="s">
        <v>8</v>
      </c>
      <c r="D12" s="120">
        <f>'９月'!J12</f>
        <v>0</v>
      </c>
      <c r="E12" s="116">
        <f>'９月'!K12</f>
        <v>0</v>
      </c>
      <c r="F12" s="105"/>
      <c r="G12" s="104"/>
      <c r="H12" s="103"/>
      <c r="I12" s="102"/>
      <c r="J12" s="101">
        <f t="shared" si="0"/>
        <v>0</v>
      </c>
      <c r="K12" s="100">
        <f t="shared" si="0"/>
        <v>0</v>
      </c>
      <c r="L12" s="99"/>
    </row>
    <row r="13" spans="2:12" ht="20.25" customHeight="1">
      <c r="B13" s="21">
        <v>4</v>
      </c>
      <c r="C13" s="22" t="s">
        <v>9</v>
      </c>
      <c r="D13" s="120">
        <f>'９月'!J13</f>
        <v>3902</v>
      </c>
      <c r="E13" s="116">
        <f>'９月'!K13</f>
        <v>929372</v>
      </c>
      <c r="F13" s="105"/>
      <c r="G13" s="104"/>
      <c r="H13" s="103"/>
      <c r="I13" s="102"/>
      <c r="J13" s="101">
        <f t="shared" si="0"/>
        <v>3902</v>
      </c>
      <c r="K13" s="100">
        <f t="shared" si="0"/>
        <v>929372</v>
      </c>
      <c r="L13" s="99"/>
    </row>
    <row r="14" spans="2:12" ht="20.25" customHeight="1">
      <c r="B14" s="21">
        <v>5</v>
      </c>
      <c r="C14" s="22" t="s">
        <v>10</v>
      </c>
      <c r="D14" s="120">
        <f>'９月'!J14</f>
        <v>0</v>
      </c>
      <c r="E14" s="116">
        <f>'９月'!K14</f>
        <v>0</v>
      </c>
      <c r="F14" s="105"/>
      <c r="G14" s="104"/>
      <c r="H14" s="103"/>
      <c r="I14" s="102"/>
      <c r="J14" s="101">
        <f t="shared" si="0"/>
        <v>0</v>
      </c>
      <c r="K14" s="100">
        <f t="shared" si="0"/>
        <v>0</v>
      </c>
      <c r="L14" s="99"/>
    </row>
    <row r="15" spans="2:12" ht="20.25" customHeight="1">
      <c r="B15" s="21">
        <v>6</v>
      </c>
      <c r="C15" s="22" t="s">
        <v>11</v>
      </c>
      <c r="D15" s="120">
        <f>'９月'!J15</f>
        <v>0</v>
      </c>
      <c r="E15" s="116">
        <f>'９月'!K15</f>
        <v>0</v>
      </c>
      <c r="F15" s="105"/>
      <c r="G15" s="104"/>
      <c r="H15" s="103"/>
      <c r="I15" s="102"/>
      <c r="J15" s="101">
        <f t="shared" si="0"/>
        <v>0</v>
      </c>
      <c r="K15" s="100">
        <f t="shared" si="0"/>
        <v>0</v>
      </c>
      <c r="L15" s="99"/>
    </row>
    <row r="16" spans="2:12" ht="20.25" customHeight="1">
      <c r="B16" s="21">
        <v>7</v>
      </c>
      <c r="C16" s="22" t="s">
        <v>12</v>
      </c>
      <c r="D16" s="120">
        <f>'９月'!J16</f>
        <v>0</v>
      </c>
      <c r="E16" s="116">
        <f>'９月'!K16</f>
        <v>0</v>
      </c>
      <c r="F16" s="105"/>
      <c r="G16" s="104"/>
      <c r="H16" s="103"/>
      <c r="I16" s="102"/>
      <c r="J16" s="101">
        <f t="shared" si="0"/>
        <v>0</v>
      </c>
      <c r="K16" s="100">
        <f t="shared" si="0"/>
        <v>0</v>
      </c>
      <c r="L16" s="99"/>
    </row>
    <row r="17" spans="2:12" ht="20.25" customHeight="1">
      <c r="B17" s="21">
        <v>8</v>
      </c>
      <c r="C17" s="22" t="s">
        <v>13</v>
      </c>
      <c r="D17" s="120">
        <f>'９月'!J17</f>
        <v>1039</v>
      </c>
      <c r="E17" s="116">
        <f>'９月'!K17</f>
        <v>3117000</v>
      </c>
      <c r="F17" s="105"/>
      <c r="G17" s="104"/>
      <c r="H17" s="103"/>
      <c r="I17" s="102"/>
      <c r="J17" s="101">
        <f t="shared" si="0"/>
        <v>1039</v>
      </c>
      <c r="K17" s="100">
        <f t="shared" si="0"/>
        <v>3117000</v>
      </c>
      <c r="L17" s="99"/>
    </row>
    <row r="18" spans="2:12" ht="20.25" customHeight="1">
      <c r="B18" s="21">
        <v>9</v>
      </c>
      <c r="C18" s="22" t="s">
        <v>14</v>
      </c>
      <c r="D18" s="120">
        <f>'９月'!J18</f>
        <v>49</v>
      </c>
      <c r="E18" s="116">
        <f>'９月'!K18</f>
        <v>7635</v>
      </c>
      <c r="F18" s="105"/>
      <c r="G18" s="104"/>
      <c r="H18" s="103"/>
      <c r="I18" s="102"/>
      <c r="J18" s="101">
        <f t="shared" si="0"/>
        <v>49</v>
      </c>
      <c r="K18" s="100">
        <f t="shared" si="0"/>
        <v>7635</v>
      </c>
      <c r="L18" s="99"/>
    </row>
    <row r="19" spans="2:12" ht="20.25" customHeight="1">
      <c r="B19" s="21">
        <v>10</v>
      </c>
      <c r="C19" s="22" t="s">
        <v>15</v>
      </c>
      <c r="D19" s="120">
        <f>'９月'!J19</f>
        <v>0</v>
      </c>
      <c r="E19" s="116">
        <f>'９月'!K19</f>
        <v>0</v>
      </c>
      <c r="F19" s="105"/>
      <c r="G19" s="104"/>
      <c r="H19" s="103"/>
      <c r="I19" s="102"/>
      <c r="J19" s="101">
        <f t="shared" si="0"/>
        <v>0</v>
      </c>
      <c r="K19" s="100">
        <f t="shared" si="0"/>
        <v>0</v>
      </c>
      <c r="L19" s="99"/>
    </row>
    <row r="20" spans="2:12" ht="20.25" customHeight="1">
      <c r="B20" s="21">
        <v>11</v>
      </c>
      <c r="C20" s="22" t="s">
        <v>16</v>
      </c>
      <c r="D20" s="120">
        <f>'９月'!J20</f>
        <v>0</v>
      </c>
      <c r="E20" s="116">
        <f>'９月'!K20</f>
        <v>0</v>
      </c>
      <c r="F20" s="105"/>
      <c r="G20" s="104"/>
      <c r="H20" s="103"/>
      <c r="I20" s="102"/>
      <c r="J20" s="101">
        <f t="shared" si="0"/>
        <v>0</v>
      </c>
      <c r="K20" s="100">
        <f t="shared" si="0"/>
        <v>0</v>
      </c>
      <c r="L20" s="99"/>
    </row>
    <row r="21" spans="2:12" ht="20.25" customHeight="1">
      <c r="B21" s="21">
        <v>12</v>
      </c>
      <c r="C21" s="22" t="s">
        <v>17</v>
      </c>
      <c r="D21" s="120">
        <f>'９月'!J21</f>
        <v>0</v>
      </c>
      <c r="E21" s="116">
        <f>'９月'!K21</f>
        <v>0</v>
      </c>
      <c r="F21" s="105"/>
      <c r="G21" s="104"/>
      <c r="H21" s="103"/>
      <c r="I21" s="102"/>
      <c r="J21" s="101">
        <f t="shared" si="0"/>
        <v>0</v>
      </c>
      <c r="K21" s="100">
        <f t="shared" si="0"/>
        <v>0</v>
      </c>
      <c r="L21" s="99"/>
    </row>
    <row r="22" spans="2:12" ht="20.25" customHeight="1">
      <c r="B22" s="21">
        <v>13</v>
      </c>
      <c r="C22" s="22" t="s">
        <v>18</v>
      </c>
      <c r="D22" s="120">
        <f>'９月'!J22</f>
        <v>5750</v>
      </c>
      <c r="E22" s="116">
        <f>'９月'!K22</f>
        <v>808440</v>
      </c>
      <c r="F22" s="105"/>
      <c r="G22" s="104"/>
      <c r="H22" s="103"/>
      <c r="I22" s="102"/>
      <c r="J22" s="101">
        <f t="shared" si="0"/>
        <v>5750</v>
      </c>
      <c r="K22" s="100">
        <f t="shared" si="0"/>
        <v>808440</v>
      </c>
      <c r="L22" s="99"/>
    </row>
    <row r="23" spans="2:12" s="60" customFormat="1" ht="20.25" customHeight="1">
      <c r="B23" s="61">
        <v>14</v>
      </c>
      <c r="C23" s="62" t="s">
        <v>19</v>
      </c>
      <c r="D23" s="120">
        <f>'９月'!J23</f>
        <v>2955</v>
      </c>
      <c r="E23" s="116">
        <f>'９月'!K23</f>
        <v>2159511</v>
      </c>
      <c r="F23" s="112"/>
      <c r="G23" s="111"/>
      <c r="H23" s="110"/>
      <c r="I23" s="109"/>
      <c r="J23" s="108">
        <f t="shared" si="0"/>
        <v>2955</v>
      </c>
      <c r="K23" s="107">
        <f t="shared" si="0"/>
        <v>2159511</v>
      </c>
      <c r="L23" s="106"/>
    </row>
    <row r="24" spans="2:12" ht="20.25" customHeight="1">
      <c r="B24" s="21">
        <v>15</v>
      </c>
      <c r="C24" s="22" t="s">
        <v>20</v>
      </c>
      <c r="D24" s="120">
        <f>'９月'!J24</f>
        <v>25562</v>
      </c>
      <c r="E24" s="116">
        <f>'９月'!K24</f>
        <v>2998522</v>
      </c>
      <c r="F24" s="105"/>
      <c r="G24" s="104"/>
      <c r="H24" s="103"/>
      <c r="I24" s="102"/>
      <c r="J24" s="101">
        <f t="shared" si="0"/>
        <v>25562</v>
      </c>
      <c r="K24" s="100">
        <f t="shared" si="0"/>
        <v>2998522</v>
      </c>
      <c r="L24" s="99"/>
    </row>
    <row r="25" spans="2:12" ht="20.25" customHeight="1">
      <c r="B25" s="21">
        <v>16</v>
      </c>
      <c r="C25" s="22" t="s">
        <v>21</v>
      </c>
      <c r="D25" s="120">
        <f>'９月'!J25</f>
        <v>5677</v>
      </c>
      <c r="E25" s="116">
        <f>'９月'!K25</f>
        <v>3366261</v>
      </c>
      <c r="F25" s="105"/>
      <c r="G25" s="104"/>
      <c r="H25" s="103"/>
      <c r="I25" s="102"/>
      <c r="J25" s="101">
        <f t="shared" si="0"/>
        <v>5677</v>
      </c>
      <c r="K25" s="100">
        <f t="shared" si="0"/>
        <v>3366261</v>
      </c>
      <c r="L25" s="99"/>
    </row>
    <row r="26" spans="2:12" ht="20.25" customHeight="1">
      <c r="B26" s="21">
        <v>17</v>
      </c>
      <c r="C26" s="22" t="s">
        <v>22</v>
      </c>
      <c r="D26" s="120">
        <f>'９月'!J26</f>
        <v>19342</v>
      </c>
      <c r="E26" s="116">
        <f>'９月'!K26</f>
        <v>6628009</v>
      </c>
      <c r="F26" s="105"/>
      <c r="G26" s="104"/>
      <c r="H26" s="103"/>
      <c r="I26" s="102"/>
      <c r="J26" s="101">
        <f t="shared" si="0"/>
        <v>19342</v>
      </c>
      <c r="K26" s="100">
        <f t="shared" si="0"/>
        <v>6628009</v>
      </c>
      <c r="L26" s="99"/>
    </row>
    <row r="27" spans="2:12" ht="20.25" customHeight="1">
      <c r="B27" s="21">
        <v>18</v>
      </c>
      <c r="C27" s="22" t="s">
        <v>51</v>
      </c>
      <c r="D27" s="120">
        <f>'９月'!J27</f>
        <v>2069</v>
      </c>
      <c r="E27" s="116">
        <f>'９月'!K27</f>
        <v>333450</v>
      </c>
      <c r="F27" s="105"/>
      <c r="G27" s="104"/>
      <c r="H27" s="103"/>
      <c r="I27" s="102"/>
      <c r="J27" s="101">
        <f t="shared" si="0"/>
        <v>2069</v>
      </c>
      <c r="K27" s="100">
        <f t="shared" si="0"/>
        <v>333450</v>
      </c>
      <c r="L27" s="99"/>
    </row>
    <row r="28" spans="2:12" ht="20.25" customHeight="1">
      <c r="B28" s="21">
        <v>19</v>
      </c>
      <c r="C28" s="22" t="s">
        <v>23</v>
      </c>
      <c r="D28" s="120">
        <f>'９月'!J28</f>
        <v>520</v>
      </c>
      <c r="E28" s="116">
        <f>'９月'!K28</f>
        <v>57200</v>
      </c>
      <c r="F28" s="105"/>
      <c r="G28" s="104"/>
      <c r="H28" s="103"/>
      <c r="I28" s="102"/>
      <c r="J28" s="101">
        <f t="shared" si="0"/>
        <v>520</v>
      </c>
      <c r="K28" s="100">
        <f t="shared" si="0"/>
        <v>57200</v>
      </c>
      <c r="L28" s="99"/>
    </row>
    <row r="29" spans="2:12" s="60" customFormat="1" ht="20.25" customHeight="1">
      <c r="B29" s="61">
        <v>20</v>
      </c>
      <c r="C29" s="62" t="s">
        <v>24</v>
      </c>
      <c r="D29" s="120">
        <f>'９月'!J29</f>
        <v>1085</v>
      </c>
      <c r="E29" s="116">
        <f>'９月'!K29</f>
        <v>346531</v>
      </c>
      <c r="F29" s="74"/>
      <c r="G29" s="111"/>
      <c r="H29" s="110"/>
      <c r="I29" s="109"/>
      <c r="J29" s="108">
        <f t="shared" si="0"/>
        <v>1085</v>
      </c>
      <c r="K29" s="107">
        <f t="shared" si="0"/>
        <v>346531</v>
      </c>
      <c r="L29" s="106"/>
    </row>
    <row r="30" spans="2:12" s="60" customFormat="1" ht="20.25" customHeight="1">
      <c r="B30" s="61">
        <v>21</v>
      </c>
      <c r="C30" s="62" t="s">
        <v>25</v>
      </c>
      <c r="D30" s="120">
        <f>'９月'!J30</f>
        <v>1229</v>
      </c>
      <c r="E30" s="116">
        <f>'９月'!K30</f>
        <v>730401</v>
      </c>
      <c r="F30" s="112"/>
      <c r="G30" s="111"/>
      <c r="H30" s="110"/>
      <c r="I30" s="109"/>
      <c r="J30" s="108">
        <f t="shared" si="0"/>
        <v>1229</v>
      </c>
      <c r="K30" s="107">
        <f t="shared" si="0"/>
        <v>730401</v>
      </c>
      <c r="L30" s="106"/>
    </row>
    <row r="31" spans="2:12" s="60" customFormat="1" ht="20.25" customHeight="1">
      <c r="B31" s="61">
        <v>22</v>
      </c>
      <c r="C31" s="62" t="s">
        <v>26</v>
      </c>
      <c r="D31" s="120">
        <f>'９月'!J31</f>
        <v>0</v>
      </c>
      <c r="E31" s="116">
        <f>'９月'!K31</f>
        <v>0</v>
      </c>
      <c r="F31" s="112"/>
      <c r="G31" s="111"/>
      <c r="H31" s="110"/>
      <c r="I31" s="109"/>
      <c r="J31" s="108">
        <f t="shared" si="0"/>
        <v>0</v>
      </c>
      <c r="K31" s="107">
        <f t="shared" si="0"/>
        <v>0</v>
      </c>
      <c r="L31" s="106"/>
    </row>
    <row r="32" spans="2:12" s="60" customFormat="1" ht="20.25" customHeight="1">
      <c r="B32" s="61">
        <v>23</v>
      </c>
      <c r="C32" s="62" t="s">
        <v>27</v>
      </c>
      <c r="D32" s="120">
        <f>'９月'!J32</f>
        <v>27</v>
      </c>
      <c r="E32" s="116">
        <f>'９月'!K32</f>
        <v>19655</v>
      </c>
      <c r="F32" s="112"/>
      <c r="G32" s="111"/>
      <c r="H32" s="110"/>
      <c r="I32" s="109"/>
      <c r="J32" s="108">
        <f t="shared" si="0"/>
        <v>27</v>
      </c>
      <c r="K32" s="107">
        <f t="shared" si="0"/>
        <v>19655</v>
      </c>
      <c r="L32" s="106"/>
    </row>
    <row r="33" spans="2:12" s="60" customFormat="1" ht="20.25" customHeight="1">
      <c r="B33" s="61">
        <v>24</v>
      </c>
      <c r="C33" s="62" t="s">
        <v>28</v>
      </c>
      <c r="D33" s="120">
        <f>'９月'!J33</f>
        <v>24722</v>
      </c>
      <c r="E33" s="116">
        <f>'９月'!K33</f>
        <v>8035788</v>
      </c>
      <c r="F33" s="112"/>
      <c r="G33" s="111"/>
      <c r="H33" s="72"/>
      <c r="I33" s="109"/>
      <c r="J33" s="108">
        <f t="shared" si="0"/>
        <v>24722</v>
      </c>
      <c r="K33" s="107">
        <f t="shared" si="0"/>
        <v>8035788</v>
      </c>
      <c r="L33" s="106"/>
    </row>
    <row r="34" spans="2:12" s="60" customFormat="1" ht="32.25" customHeight="1">
      <c r="B34" s="61">
        <v>25</v>
      </c>
      <c r="C34" s="62" t="s">
        <v>29</v>
      </c>
      <c r="D34" s="120">
        <f>'９月'!J34</f>
        <v>98689</v>
      </c>
      <c r="E34" s="116">
        <f>'９月'!K34</f>
        <v>7996015</v>
      </c>
      <c r="F34" s="112"/>
      <c r="G34" s="111"/>
      <c r="H34" s="110"/>
      <c r="I34" s="109"/>
      <c r="J34" s="108">
        <f t="shared" si="0"/>
        <v>98689</v>
      </c>
      <c r="K34" s="107">
        <f t="shared" si="0"/>
        <v>7996015</v>
      </c>
      <c r="L34" s="106"/>
    </row>
    <row r="35" spans="2:12" s="60" customFormat="1" ht="20.25" customHeight="1">
      <c r="B35" s="61">
        <v>26</v>
      </c>
      <c r="C35" s="62" t="s">
        <v>30</v>
      </c>
      <c r="D35" s="120">
        <f>'９月'!J35</f>
        <v>808</v>
      </c>
      <c r="E35" s="116">
        <f>'９月'!K35</f>
        <v>102585</v>
      </c>
      <c r="F35" s="112"/>
      <c r="G35" s="111"/>
      <c r="H35" s="110"/>
      <c r="I35" s="109"/>
      <c r="J35" s="108">
        <f t="shared" si="0"/>
        <v>808</v>
      </c>
      <c r="K35" s="107">
        <f t="shared" si="0"/>
        <v>102585</v>
      </c>
      <c r="L35" s="106"/>
    </row>
    <row r="36" spans="2:12" s="60" customFormat="1" ht="20.25" customHeight="1">
      <c r="B36" s="61">
        <v>27</v>
      </c>
      <c r="C36" s="62" t="s">
        <v>31</v>
      </c>
      <c r="D36" s="120">
        <f>'９月'!J36</f>
        <v>135</v>
      </c>
      <c r="E36" s="116">
        <f>'９月'!K36</f>
        <v>26960</v>
      </c>
      <c r="F36" s="112"/>
      <c r="G36" s="111"/>
      <c r="H36" s="110"/>
      <c r="I36" s="109"/>
      <c r="J36" s="108">
        <f t="shared" si="0"/>
        <v>135</v>
      </c>
      <c r="K36" s="107">
        <f t="shared" si="0"/>
        <v>26960</v>
      </c>
      <c r="L36" s="106"/>
    </row>
    <row r="37" spans="2:12" s="60" customFormat="1" ht="20.25" customHeight="1">
      <c r="B37" s="61">
        <v>28</v>
      </c>
      <c r="C37" s="62" t="s">
        <v>33</v>
      </c>
      <c r="D37" s="120">
        <f>'９月'!J37</f>
        <v>0</v>
      </c>
      <c r="E37" s="116">
        <f>'９月'!K37</f>
        <v>0</v>
      </c>
      <c r="F37" s="112"/>
      <c r="G37" s="111"/>
      <c r="H37" s="110"/>
      <c r="I37" s="109"/>
      <c r="J37" s="108">
        <f t="shared" si="0"/>
        <v>0</v>
      </c>
      <c r="K37" s="107">
        <f t="shared" si="0"/>
        <v>0</v>
      </c>
      <c r="L37" s="106"/>
    </row>
    <row r="38" spans="2:12" s="60" customFormat="1" ht="20.25" customHeight="1">
      <c r="B38" s="61">
        <v>29</v>
      </c>
      <c r="C38" s="62" t="s">
        <v>32</v>
      </c>
      <c r="D38" s="120">
        <f>'９月'!J38</f>
        <v>603</v>
      </c>
      <c r="E38" s="116">
        <f>'９月'!K38</f>
        <v>119680</v>
      </c>
      <c r="F38" s="112"/>
      <c r="G38" s="111"/>
      <c r="H38" s="110"/>
      <c r="I38" s="109"/>
      <c r="J38" s="108">
        <f t="shared" si="0"/>
        <v>603</v>
      </c>
      <c r="K38" s="107">
        <f t="shared" si="0"/>
        <v>119680</v>
      </c>
      <c r="L38" s="106"/>
    </row>
    <row r="39" spans="2:12" s="60" customFormat="1" ht="20.25" customHeight="1">
      <c r="B39" s="61">
        <v>30</v>
      </c>
      <c r="C39" s="62" t="s">
        <v>34</v>
      </c>
      <c r="D39" s="120">
        <f>'９月'!J39</f>
        <v>1244</v>
      </c>
      <c r="E39" s="116">
        <f>'９月'!K39</f>
        <v>1368400</v>
      </c>
      <c r="F39" s="112"/>
      <c r="G39" s="111"/>
      <c r="H39" s="110"/>
      <c r="I39" s="109"/>
      <c r="J39" s="108">
        <f t="shared" si="0"/>
        <v>1244</v>
      </c>
      <c r="K39" s="107">
        <f t="shared" si="0"/>
        <v>1368400</v>
      </c>
      <c r="L39" s="106"/>
    </row>
    <row r="40" spans="2:12" s="60" customFormat="1" ht="20.25" customHeight="1">
      <c r="B40" s="61">
        <v>31</v>
      </c>
      <c r="C40" s="62" t="s">
        <v>35</v>
      </c>
      <c r="D40" s="120">
        <f>'９月'!J40</f>
        <v>0</v>
      </c>
      <c r="E40" s="116">
        <f>'９月'!K40</f>
        <v>0</v>
      </c>
      <c r="F40" s="112"/>
      <c r="G40" s="111"/>
      <c r="H40" s="110"/>
      <c r="I40" s="109"/>
      <c r="J40" s="108">
        <f t="shared" si="0"/>
        <v>0</v>
      </c>
      <c r="K40" s="107">
        <f t="shared" si="0"/>
        <v>0</v>
      </c>
      <c r="L40" s="106"/>
    </row>
    <row r="41" spans="2:12" s="60" customFormat="1" ht="20.25" customHeight="1">
      <c r="B41" s="61">
        <v>32</v>
      </c>
      <c r="C41" s="62" t="s">
        <v>36</v>
      </c>
      <c r="D41" s="120">
        <f>'９月'!J41</f>
        <v>0</v>
      </c>
      <c r="E41" s="116">
        <f>'９月'!K41</f>
        <v>0</v>
      </c>
      <c r="F41" s="112"/>
      <c r="G41" s="111"/>
      <c r="H41" s="110"/>
      <c r="I41" s="109"/>
      <c r="J41" s="108">
        <f t="shared" si="0"/>
        <v>0</v>
      </c>
      <c r="K41" s="107">
        <f t="shared" si="0"/>
        <v>0</v>
      </c>
      <c r="L41" s="106"/>
    </row>
    <row r="42" spans="2:12" s="60" customFormat="1" ht="20.25" customHeight="1">
      <c r="B42" s="61">
        <v>33</v>
      </c>
      <c r="C42" s="62" t="s">
        <v>37</v>
      </c>
      <c r="D42" s="120">
        <f>'９月'!J42</f>
        <v>24237</v>
      </c>
      <c r="E42" s="116">
        <f>'９月'!K42</f>
        <v>2143212</v>
      </c>
      <c r="F42" s="112"/>
      <c r="G42" s="111"/>
      <c r="H42" s="110"/>
      <c r="I42" s="109"/>
      <c r="J42" s="108">
        <f t="shared" si="0"/>
        <v>24237</v>
      </c>
      <c r="K42" s="107">
        <f t="shared" si="0"/>
        <v>2143212</v>
      </c>
      <c r="L42" s="106"/>
    </row>
    <row r="43" spans="2:12" s="60" customFormat="1" ht="33" customHeight="1">
      <c r="B43" s="61">
        <v>34</v>
      </c>
      <c r="C43" s="62" t="s">
        <v>38</v>
      </c>
      <c r="D43" s="120">
        <f>'９月'!J43</f>
        <v>4982</v>
      </c>
      <c r="E43" s="116">
        <f>'９月'!K43</f>
        <v>1625924</v>
      </c>
      <c r="F43" s="112"/>
      <c r="G43" s="111"/>
      <c r="H43" s="110"/>
      <c r="I43" s="109"/>
      <c r="J43" s="108">
        <f t="shared" si="0"/>
        <v>4982</v>
      </c>
      <c r="K43" s="107">
        <f t="shared" si="0"/>
        <v>1625924</v>
      </c>
      <c r="L43" s="106"/>
    </row>
    <row r="44" spans="2:12" s="60" customFormat="1" ht="20.25" customHeight="1">
      <c r="B44" s="61">
        <v>35</v>
      </c>
      <c r="C44" s="62" t="s">
        <v>39</v>
      </c>
      <c r="D44" s="120">
        <f>'９月'!J44</f>
        <v>19</v>
      </c>
      <c r="E44" s="116">
        <f>'９月'!K44</f>
        <v>113490</v>
      </c>
      <c r="F44" s="112"/>
      <c r="G44" s="111"/>
      <c r="H44" s="110"/>
      <c r="I44" s="109"/>
      <c r="J44" s="108">
        <f t="shared" si="0"/>
        <v>19</v>
      </c>
      <c r="K44" s="107">
        <f t="shared" si="0"/>
        <v>113490</v>
      </c>
      <c r="L44" s="106"/>
    </row>
    <row r="45" spans="2:12" s="60" customFormat="1" ht="20.25" customHeight="1">
      <c r="B45" s="61">
        <v>36</v>
      </c>
      <c r="C45" s="62" t="s">
        <v>40</v>
      </c>
      <c r="D45" s="120">
        <f>'９月'!J45</f>
        <v>6072</v>
      </c>
      <c r="E45" s="116">
        <f>'９月'!K45</f>
        <v>3002599</v>
      </c>
      <c r="F45" s="112"/>
      <c r="G45" s="111"/>
      <c r="H45" s="110"/>
      <c r="I45" s="109"/>
      <c r="J45" s="108">
        <f t="shared" si="0"/>
        <v>6072</v>
      </c>
      <c r="K45" s="107">
        <f t="shared" si="0"/>
        <v>3002599</v>
      </c>
      <c r="L45" s="106"/>
    </row>
    <row r="46" spans="2:12" ht="20.25" customHeight="1">
      <c r="B46" s="21">
        <v>37</v>
      </c>
      <c r="C46" s="22" t="s">
        <v>41</v>
      </c>
      <c r="D46" s="120">
        <f>'９月'!J46</f>
        <v>5881</v>
      </c>
      <c r="E46" s="116">
        <f>'９月'!K46</f>
        <v>930990</v>
      </c>
      <c r="F46" s="105"/>
      <c r="G46" s="104"/>
      <c r="H46" s="103"/>
      <c r="I46" s="102"/>
      <c r="J46" s="101">
        <f t="shared" si="0"/>
        <v>5881</v>
      </c>
      <c r="K46" s="100">
        <f t="shared" si="0"/>
        <v>930990</v>
      </c>
      <c r="L46" s="99"/>
    </row>
    <row r="47" spans="2:12" ht="32.25" customHeight="1">
      <c r="B47" s="21">
        <v>38</v>
      </c>
      <c r="C47" s="22" t="s">
        <v>42</v>
      </c>
      <c r="D47" s="120">
        <f>'９月'!J47</f>
        <v>2992</v>
      </c>
      <c r="E47" s="116">
        <f>'９月'!K47</f>
        <v>3995773</v>
      </c>
      <c r="F47" s="105"/>
      <c r="G47" s="104"/>
      <c r="H47" s="103"/>
      <c r="I47" s="102"/>
      <c r="J47" s="101">
        <f t="shared" si="0"/>
        <v>2992</v>
      </c>
      <c r="K47" s="100">
        <f t="shared" si="0"/>
        <v>3995773</v>
      </c>
      <c r="L47" s="99"/>
    </row>
    <row r="48" spans="2:12" ht="20.25" customHeight="1">
      <c r="B48" s="21">
        <v>39</v>
      </c>
      <c r="C48" s="22" t="s">
        <v>43</v>
      </c>
      <c r="D48" s="120">
        <f>'９月'!J48</f>
        <v>0</v>
      </c>
      <c r="E48" s="116">
        <f>'９月'!K48</f>
        <v>0</v>
      </c>
      <c r="F48" s="105"/>
      <c r="G48" s="104"/>
      <c r="H48" s="103"/>
      <c r="I48" s="102"/>
      <c r="J48" s="101">
        <f t="shared" si="0"/>
        <v>0</v>
      </c>
      <c r="K48" s="100">
        <f t="shared" si="0"/>
        <v>0</v>
      </c>
      <c r="L48" s="99"/>
    </row>
    <row r="49" spans="2:12" ht="20.25" customHeight="1" thickBot="1">
      <c r="B49" s="23">
        <v>40</v>
      </c>
      <c r="C49" s="24" t="s">
        <v>50</v>
      </c>
      <c r="D49" s="120">
        <f>'９月'!J49</f>
        <v>6511</v>
      </c>
      <c r="E49" s="97">
        <f>'９月'!K49</f>
        <v>2117215</v>
      </c>
      <c r="F49" s="98"/>
      <c r="G49" s="97"/>
      <c r="H49" s="96"/>
      <c r="I49" s="95"/>
      <c r="J49" s="94">
        <f t="shared" si="0"/>
        <v>6511</v>
      </c>
      <c r="K49" s="93">
        <f t="shared" si="0"/>
        <v>2117215</v>
      </c>
      <c r="L49" s="92"/>
    </row>
    <row r="50" spans="2:12" ht="21" customHeight="1" thickBot="1" thickTop="1">
      <c r="B50" s="140" t="s">
        <v>46</v>
      </c>
      <c r="C50" s="141"/>
      <c r="D50" s="91">
        <f aca="true" t="shared" si="1" ref="D50:I50">SUM(D10:D49)</f>
        <v>277776</v>
      </c>
      <c r="E50" s="90">
        <f t="shared" si="1"/>
        <v>61271570</v>
      </c>
      <c r="F50" s="89">
        <f t="shared" si="1"/>
        <v>0</v>
      </c>
      <c r="G50" s="87">
        <f t="shared" si="1"/>
        <v>0</v>
      </c>
      <c r="H50" s="89">
        <f t="shared" si="1"/>
        <v>0</v>
      </c>
      <c r="I50" s="87">
        <f t="shared" si="1"/>
        <v>0</v>
      </c>
      <c r="J50" s="88">
        <f t="shared" si="0"/>
        <v>277776</v>
      </c>
      <c r="K50" s="87">
        <f t="shared" si="0"/>
        <v>61271570</v>
      </c>
      <c r="L50" s="86"/>
    </row>
    <row r="51" spans="10:11" ht="13.5">
      <c r="J51" s="85"/>
      <c r="K51" s="85"/>
    </row>
    <row r="52" spans="10:11" ht="13.5">
      <c r="J52" s="84"/>
      <c r="K52" s="84"/>
    </row>
    <row r="53" spans="10:11" ht="13.5">
      <c r="J53" s="77"/>
      <c r="K53" s="77"/>
    </row>
    <row r="55" spans="4:11" ht="13.5">
      <c r="D55" s="75"/>
      <c r="E55" s="75"/>
      <c r="F55" s="75"/>
      <c r="G55" s="75"/>
      <c r="H55" s="75"/>
      <c r="I55" s="75"/>
      <c r="J55" s="82"/>
      <c r="K55" s="82"/>
    </row>
    <row r="56" spans="4:11" ht="13.5">
      <c r="D56" s="75"/>
      <c r="E56" s="75"/>
      <c r="F56" s="75"/>
      <c r="G56" s="75"/>
      <c r="H56" s="75"/>
      <c r="I56" s="75"/>
      <c r="J56" s="82"/>
      <c r="K56" s="82"/>
    </row>
    <row r="57" spans="4:11" ht="13.5">
      <c r="D57" s="80"/>
      <c r="E57" s="80"/>
      <c r="F57" s="80"/>
      <c r="G57" s="80"/>
      <c r="H57" s="80"/>
      <c r="I57" s="80"/>
      <c r="J57" s="80"/>
      <c r="K57" s="80"/>
    </row>
    <row r="58" spans="4:11" ht="13.5">
      <c r="D58" s="80"/>
      <c r="E58" s="80"/>
      <c r="F58" s="80"/>
      <c r="G58" s="80"/>
      <c r="H58" s="80"/>
      <c r="I58" s="80"/>
      <c r="J58" s="80"/>
      <c r="K58" s="80"/>
    </row>
    <row r="59" spans="4:11" ht="13.5">
      <c r="D59" s="80"/>
      <c r="E59" s="80"/>
      <c r="F59" s="80"/>
      <c r="G59" s="80"/>
      <c r="H59" s="80"/>
      <c r="I59" s="80"/>
      <c r="J59" s="83"/>
      <c r="K59" s="83"/>
    </row>
    <row r="60" spans="4:11" ht="13.5">
      <c r="D60" s="80"/>
      <c r="E60" s="80"/>
      <c r="F60" s="80"/>
      <c r="G60" s="80"/>
      <c r="H60" s="80"/>
      <c r="I60" s="80"/>
      <c r="J60" s="83"/>
      <c r="K60" s="83"/>
    </row>
    <row r="61" spans="4:11" ht="13.5">
      <c r="D61" s="80"/>
      <c r="E61" s="80"/>
      <c r="F61" s="80"/>
      <c r="G61" s="80"/>
      <c r="H61" s="80"/>
      <c r="I61" s="80"/>
      <c r="J61" s="80"/>
      <c r="K61" s="80"/>
    </row>
    <row r="62" spans="4:11" ht="13.5">
      <c r="D62" s="75"/>
      <c r="E62" s="75"/>
      <c r="F62" s="75"/>
      <c r="G62" s="75"/>
      <c r="H62" s="75"/>
      <c r="I62" s="75"/>
      <c r="J62" s="75"/>
      <c r="K62" s="75"/>
    </row>
    <row r="63" spans="4:11" ht="13.5">
      <c r="D63" s="75"/>
      <c r="E63" s="75"/>
      <c r="F63" s="75"/>
      <c r="G63" s="75"/>
      <c r="H63" s="75"/>
      <c r="I63" s="75"/>
      <c r="J63" s="82"/>
      <c r="K63" s="82"/>
    </row>
    <row r="64" spans="4:11" ht="13.5">
      <c r="D64" s="75"/>
      <c r="E64" s="75"/>
      <c r="F64" s="75"/>
      <c r="G64" s="75"/>
      <c r="H64" s="75"/>
      <c r="I64" s="75"/>
      <c r="J64" s="82"/>
      <c r="K64" s="82"/>
    </row>
    <row r="65" spans="4:11" ht="13.5">
      <c r="D65" s="75"/>
      <c r="E65" s="75"/>
      <c r="F65" s="75"/>
      <c r="G65" s="75"/>
      <c r="H65" s="75"/>
      <c r="I65" s="75"/>
      <c r="J65" s="75"/>
      <c r="K65" s="75"/>
    </row>
  </sheetData>
  <sheetProtection/>
  <mergeCells count="9">
    <mergeCell ref="B50:C50"/>
    <mergeCell ref="B2:L2"/>
    <mergeCell ref="J4:L4"/>
    <mergeCell ref="J5:L5"/>
    <mergeCell ref="D7:E7"/>
    <mergeCell ref="F7:G7"/>
    <mergeCell ref="H7:I7"/>
    <mergeCell ref="J7:K7"/>
    <mergeCell ref="L7:L9"/>
  </mergeCells>
  <printOptions horizontalCentered="1"/>
  <pageMargins left="0.3937007874015748" right="0.3937007874015748" top="0.5905511811023623" bottom="0.3937007874015748" header="0" footer="0"/>
  <pageSetup fitToHeight="1" fitToWidth="1" horizontalDpi="300" verticalDpi="300" orientation="portrait" paperSize="9" scale="82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65"/>
  <sheetViews>
    <sheetView zoomScalePageLayoutView="0" workbookViewId="0" topLeftCell="A1">
      <pane xSplit="5" ySplit="9" topLeftCell="F47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F10" sqref="F10:I49"/>
    </sheetView>
  </sheetViews>
  <sheetFormatPr defaultColWidth="9.00390625" defaultRowHeight="13.5"/>
  <cols>
    <col min="1" max="1" width="4.375" style="1" customWidth="1"/>
    <col min="2" max="2" width="3.375" style="1" customWidth="1"/>
    <col min="3" max="3" width="15.125" style="1" customWidth="1"/>
    <col min="4" max="4" width="10.00390625" style="1" customWidth="1"/>
    <col min="5" max="5" width="11.25390625" style="1" customWidth="1"/>
    <col min="6" max="6" width="10.00390625" style="1" customWidth="1"/>
    <col min="7" max="7" width="11.25390625" style="1" customWidth="1"/>
    <col min="8" max="8" width="10.00390625" style="1" customWidth="1"/>
    <col min="9" max="9" width="11.25390625" style="1" customWidth="1"/>
    <col min="10" max="10" width="10.00390625" style="1" customWidth="1"/>
    <col min="11" max="11" width="11.25390625" style="1" customWidth="1"/>
    <col min="12" max="12" width="9.375" style="1" customWidth="1"/>
    <col min="13" max="13" width="4.00390625" style="1" customWidth="1"/>
    <col min="14" max="16384" width="9.00390625" style="1" customWidth="1"/>
  </cols>
  <sheetData>
    <row r="2" spans="2:12" ht="18.75" customHeight="1">
      <c r="B2" s="142" t="s">
        <v>47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</row>
    <row r="3" spans="2:12" ht="15" customHeight="1">
      <c r="B3" s="28" t="str">
        <f>'１月'!$B$3</f>
        <v>平成２９年</v>
      </c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2:12" ht="18" customHeight="1">
      <c r="B4" s="27"/>
      <c r="C4" s="54" t="s">
        <v>71</v>
      </c>
      <c r="E4" s="28" t="s">
        <v>54</v>
      </c>
      <c r="I4" s="121" t="s">
        <v>52</v>
      </c>
      <c r="J4" s="152" t="s">
        <v>57</v>
      </c>
      <c r="K4" s="152"/>
      <c r="L4" s="152"/>
    </row>
    <row r="5" spans="3:12" ht="18" customHeight="1">
      <c r="C5" s="1" t="s">
        <v>59</v>
      </c>
      <c r="I5" s="2" t="s">
        <v>53</v>
      </c>
      <c r="J5" s="148"/>
      <c r="K5" s="148"/>
      <c r="L5" s="148"/>
    </row>
    <row r="6" spans="5:12" ht="18" customHeight="1" thickBot="1">
      <c r="E6" s="1" t="s">
        <v>58</v>
      </c>
      <c r="G6" s="138"/>
      <c r="I6" s="2"/>
      <c r="J6" s="55"/>
      <c r="K6" s="55"/>
      <c r="L6" s="55"/>
    </row>
    <row r="7" spans="2:12" ht="18.75" customHeight="1">
      <c r="B7" s="3"/>
      <c r="C7" s="4" t="s">
        <v>48</v>
      </c>
      <c r="D7" s="143" t="s">
        <v>0</v>
      </c>
      <c r="E7" s="144"/>
      <c r="F7" s="145" t="s">
        <v>1</v>
      </c>
      <c r="G7" s="146"/>
      <c r="H7" s="144" t="s">
        <v>2</v>
      </c>
      <c r="I7" s="144"/>
      <c r="J7" s="145" t="s">
        <v>3</v>
      </c>
      <c r="K7" s="146"/>
      <c r="L7" s="149" t="s">
        <v>4</v>
      </c>
    </row>
    <row r="8" spans="2:12" ht="18.75" customHeight="1">
      <c r="B8" s="5"/>
      <c r="C8" s="6"/>
      <c r="D8" s="7" t="s">
        <v>44</v>
      </c>
      <c r="E8" s="8" t="s">
        <v>45</v>
      </c>
      <c r="F8" s="9" t="s">
        <v>44</v>
      </c>
      <c r="G8" s="10" t="s">
        <v>45</v>
      </c>
      <c r="H8" s="11" t="s">
        <v>44</v>
      </c>
      <c r="I8" s="8" t="s">
        <v>45</v>
      </c>
      <c r="J8" s="9" t="s">
        <v>44</v>
      </c>
      <c r="K8" s="10" t="s">
        <v>45</v>
      </c>
      <c r="L8" s="150"/>
    </row>
    <row r="9" spans="2:12" ht="18.75" customHeight="1" thickBot="1">
      <c r="B9" s="12" t="s">
        <v>49</v>
      </c>
      <c r="C9" s="13"/>
      <c r="D9" s="14" t="s">
        <v>55</v>
      </c>
      <c r="E9" s="15" t="s">
        <v>5</v>
      </c>
      <c r="F9" s="16" t="s">
        <v>55</v>
      </c>
      <c r="G9" s="17" t="s">
        <v>5</v>
      </c>
      <c r="H9" s="18" t="s">
        <v>55</v>
      </c>
      <c r="I9" s="15" t="s">
        <v>5</v>
      </c>
      <c r="J9" s="16" t="s">
        <v>55</v>
      </c>
      <c r="K9" s="17" t="s">
        <v>5</v>
      </c>
      <c r="L9" s="151"/>
    </row>
    <row r="10" spans="2:14" ht="20.25" customHeight="1" thickTop="1">
      <c r="B10" s="19">
        <v>1</v>
      </c>
      <c r="C10" s="20" t="s">
        <v>6</v>
      </c>
      <c r="D10" s="120">
        <f>'１０月'!J10</f>
        <v>31067</v>
      </c>
      <c r="E10" s="116">
        <f>'１０月'!K10</f>
        <v>8146422</v>
      </c>
      <c r="F10" s="119"/>
      <c r="G10" s="118"/>
      <c r="H10" s="117"/>
      <c r="I10" s="116"/>
      <c r="J10" s="115">
        <f aca="true" t="shared" si="0" ref="J10:K50">D10+F10-H10</f>
        <v>31067</v>
      </c>
      <c r="K10" s="114">
        <f t="shared" si="0"/>
        <v>8146422</v>
      </c>
      <c r="L10" s="113"/>
      <c r="N10" s="60"/>
    </row>
    <row r="11" spans="2:12" ht="20.25" customHeight="1">
      <c r="B11" s="21">
        <v>2</v>
      </c>
      <c r="C11" s="22" t="s">
        <v>7</v>
      </c>
      <c r="D11" s="120">
        <f>'１０月'!J11</f>
        <v>608</v>
      </c>
      <c r="E11" s="116">
        <f>'１０月'!K11</f>
        <v>44530</v>
      </c>
      <c r="F11" s="105"/>
      <c r="G11" s="104"/>
      <c r="H11" s="103"/>
      <c r="I11" s="102"/>
      <c r="J11" s="101">
        <f t="shared" si="0"/>
        <v>608</v>
      </c>
      <c r="K11" s="100">
        <f t="shared" si="0"/>
        <v>44530</v>
      </c>
      <c r="L11" s="99"/>
    </row>
    <row r="12" spans="2:12" ht="20.25" customHeight="1">
      <c r="B12" s="21">
        <v>3</v>
      </c>
      <c r="C12" s="22" t="s">
        <v>8</v>
      </c>
      <c r="D12" s="120">
        <f>'１０月'!J12</f>
        <v>0</v>
      </c>
      <c r="E12" s="116">
        <f>'１０月'!K12</f>
        <v>0</v>
      </c>
      <c r="F12" s="105"/>
      <c r="G12" s="104"/>
      <c r="H12" s="103"/>
      <c r="I12" s="102"/>
      <c r="J12" s="101">
        <f t="shared" si="0"/>
        <v>0</v>
      </c>
      <c r="K12" s="100">
        <f t="shared" si="0"/>
        <v>0</v>
      </c>
      <c r="L12" s="99"/>
    </row>
    <row r="13" spans="2:12" ht="20.25" customHeight="1">
      <c r="B13" s="21">
        <v>4</v>
      </c>
      <c r="C13" s="22" t="s">
        <v>9</v>
      </c>
      <c r="D13" s="120">
        <f>'１０月'!J13</f>
        <v>3902</v>
      </c>
      <c r="E13" s="116">
        <f>'１０月'!K13</f>
        <v>929372</v>
      </c>
      <c r="F13" s="105"/>
      <c r="G13" s="104"/>
      <c r="H13" s="103"/>
      <c r="I13" s="102"/>
      <c r="J13" s="101">
        <f t="shared" si="0"/>
        <v>3902</v>
      </c>
      <c r="K13" s="100">
        <f t="shared" si="0"/>
        <v>929372</v>
      </c>
      <c r="L13" s="99"/>
    </row>
    <row r="14" spans="2:12" ht="20.25" customHeight="1">
      <c r="B14" s="21">
        <v>5</v>
      </c>
      <c r="C14" s="22" t="s">
        <v>10</v>
      </c>
      <c r="D14" s="120">
        <f>'１０月'!J14</f>
        <v>0</v>
      </c>
      <c r="E14" s="116">
        <f>'１０月'!K14</f>
        <v>0</v>
      </c>
      <c r="F14" s="105"/>
      <c r="G14" s="104"/>
      <c r="H14" s="103"/>
      <c r="I14" s="102"/>
      <c r="J14" s="101">
        <f t="shared" si="0"/>
        <v>0</v>
      </c>
      <c r="K14" s="100">
        <f t="shared" si="0"/>
        <v>0</v>
      </c>
      <c r="L14" s="99"/>
    </row>
    <row r="15" spans="2:12" ht="20.25" customHeight="1">
      <c r="B15" s="21">
        <v>6</v>
      </c>
      <c r="C15" s="22" t="s">
        <v>11</v>
      </c>
      <c r="D15" s="120">
        <f>'１０月'!J15</f>
        <v>0</v>
      </c>
      <c r="E15" s="116">
        <f>'１０月'!K15</f>
        <v>0</v>
      </c>
      <c r="F15" s="105"/>
      <c r="G15" s="104"/>
      <c r="H15" s="103"/>
      <c r="I15" s="102"/>
      <c r="J15" s="101">
        <f t="shared" si="0"/>
        <v>0</v>
      </c>
      <c r="K15" s="100">
        <f t="shared" si="0"/>
        <v>0</v>
      </c>
      <c r="L15" s="99"/>
    </row>
    <row r="16" spans="2:12" ht="20.25" customHeight="1">
      <c r="B16" s="21">
        <v>7</v>
      </c>
      <c r="C16" s="22" t="s">
        <v>12</v>
      </c>
      <c r="D16" s="120">
        <f>'１０月'!J16</f>
        <v>0</v>
      </c>
      <c r="E16" s="116">
        <f>'１０月'!K16</f>
        <v>0</v>
      </c>
      <c r="F16" s="105"/>
      <c r="G16" s="104"/>
      <c r="H16" s="103"/>
      <c r="I16" s="102"/>
      <c r="J16" s="101">
        <f t="shared" si="0"/>
        <v>0</v>
      </c>
      <c r="K16" s="100">
        <f t="shared" si="0"/>
        <v>0</v>
      </c>
      <c r="L16" s="99"/>
    </row>
    <row r="17" spans="2:12" ht="20.25" customHeight="1">
      <c r="B17" s="21">
        <v>8</v>
      </c>
      <c r="C17" s="22" t="s">
        <v>13</v>
      </c>
      <c r="D17" s="120">
        <f>'１０月'!J17</f>
        <v>1039</v>
      </c>
      <c r="E17" s="116">
        <f>'１０月'!K17</f>
        <v>3117000</v>
      </c>
      <c r="F17" s="105"/>
      <c r="G17" s="104"/>
      <c r="H17" s="103"/>
      <c r="I17" s="102"/>
      <c r="J17" s="101">
        <f t="shared" si="0"/>
        <v>1039</v>
      </c>
      <c r="K17" s="100">
        <f t="shared" si="0"/>
        <v>3117000</v>
      </c>
      <c r="L17" s="99"/>
    </row>
    <row r="18" spans="2:12" ht="20.25" customHeight="1">
      <c r="B18" s="21">
        <v>9</v>
      </c>
      <c r="C18" s="22" t="s">
        <v>14</v>
      </c>
      <c r="D18" s="120">
        <f>'１０月'!J18</f>
        <v>49</v>
      </c>
      <c r="E18" s="116">
        <f>'１０月'!K18</f>
        <v>7635</v>
      </c>
      <c r="F18" s="105"/>
      <c r="G18" s="104"/>
      <c r="H18" s="103"/>
      <c r="I18" s="102"/>
      <c r="J18" s="101">
        <f t="shared" si="0"/>
        <v>49</v>
      </c>
      <c r="K18" s="100">
        <f t="shared" si="0"/>
        <v>7635</v>
      </c>
      <c r="L18" s="99"/>
    </row>
    <row r="19" spans="2:12" ht="20.25" customHeight="1">
      <c r="B19" s="21">
        <v>10</v>
      </c>
      <c r="C19" s="22" t="s">
        <v>15</v>
      </c>
      <c r="D19" s="120">
        <f>'１０月'!J19</f>
        <v>0</v>
      </c>
      <c r="E19" s="116">
        <f>'１０月'!K19</f>
        <v>0</v>
      </c>
      <c r="F19" s="105"/>
      <c r="G19" s="104"/>
      <c r="H19" s="103"/>
      <c r="I19" s="102"/>
      <c r="J19" s="101">
        <f t="shared" si="0"/>
        <v>0</v>
      </c>
      <c r="K19" s="100">
        <f t="shared" si="0"/>
        <v>0</v>
      </c>
      <c r="L19" s="99"/>
    </row>
    <row r="20" spans="2:12" ht="20.25" customHeight="1">
      <c r="B20" s="21">
        <v>11</v>
      </c>
      <c r="C20" s="22" t="s">
        <v>16</v>
      </c>
      <c r="D20" s="120">
        <f>'１０月'!J20</f>
        <v>0</v>
      </c>
      <c r="E20" s="116">
        <f>'１０月'!K20</f>
        <v>0</v>
      </c>
      <c r="F20" s="105"/>
      <c r="G20" s="104"/>
      <c r="H20" s="103"/>
      <c r="I20" s="102"/>
      <c r="J20" s="101">
        <f t="shared" si="0"/>
        <v>0</v>
      </c>
      <c r="K20" s="100">
        <f t="shared" si="0"/>
        <v>0</v>
      </c>
      <c r="L20" s="99"/>
    </row>
    <row r="21" spans="2:12" ht="20.25" customHeight="1">
      <c r="B21" s="21">
        <v>12</v>
      </c>
      <c r="C21" s="22" t="s">
        <v>17</v>
      </c>
      <c r="D21" s="120">
        <f>'１０月'!J21</f>
        <v>0</v>
      </c>
      <c r="E21" s="116">
        <f>'１０月'!K21</f>
        <v>0</v>
      </c>
      <c r="F21" s="105"/>
      <c r="G21" s="104"/>
      <c r="H21" s="103"/>
      <c r="I21" s="102"/>
      <c r="J21" s="101">
        <f t="shared" si="0"/>
        <v>0</v>
      </c>
      <c r="K21" s="100">
        <f t="shared" si="0"/>
        <v>0</v>
      </c>
      <c r="L21" s="99"/>
    </row>
    <row r="22" spans="2:12" ht="20.25" customHeight="1">
      <c r="B22" s="21">
        <v>13</v>
      </c>
      <c r="C22" s="22" t="s">
        <v>18</v>
      </c>
      <c r="D22" s="120">
        <f>'１０月'!J22</f>
        <v>5750</v>
      </c>
      <c r="E22" s="116">
        <f>'１０月'!K22</f>
        <v>808440</v>
      </c>
      <c r="F22" s="105"/>
      <c r="G22" s="104"/>
      <c r="H22" s="103"/>
      <c r="I22" s="102"/>
      <c r="J22" s="101">
        <f t="shared" si="0"/>
        <v>5750</v>
      </c>
      <c r="K22" s="100">
        <f t="shared" si="0"/>
        <v>808440</v>
      </c>
      <c r="L22" s="99"/>
    </row>
    <row r="23" spans="2:12" s="60" customFormat="1" ht="20.25" customHeight="1">
      <c r="B23" s="61">
        <v>14</v>
      </c>
      <c r="C23" s="62" t="s">
        <v>19</v>
      </c>
      <c r="D23" s="120">
        <f>'１０月'!J23</f>
        <v>2955</v>
      </c>
      <c r="E23" s="116">
        <f>'１０月'!K23</f>
        <v>2159511</v>
      </c>
      <c r="F23" s="112"/>
      <c r="G23" s="111"/>
      <c r="H23" s="110"/>
      <c r="I23" s="109"/>
      <c r="J23" s="108">
        <f t="shared" si="0"/>
        <v>2955</v>
      </c>
      <c r="K23" s="107">
        <f t="shared" si="0"/>
        <v>2159511</v>
      </c>
      <c r="L23" s="106"/>
    </row>
    <row r="24" spans="2:12" ht="20.25" customHeight="1">
      <c r="B24" s="21">
        <v>15</v>
      </c>
      <c r="C24" s="22" t="s">
        <v>20</v>
      </c>
      <c r="D24" s="120">
        <f>'１０月'!J24</f>
        <v>25562</v>
      </c>
      <c r="E24" s="116">
        <f>'１０月'!K24</f>
        <v>2998522</v>
      </c>
      <c r="F24" s="105"/>
      <c r="G24" s="104"/>
      <c r="H24" s="103"/>
      <c r="I24" s="102"/>
      <c r="J24" s="101">
        <f t="shared" si="0"/>
        <v>25562</v>
      </c>
      <c r="K24" s="100">
        <f t="shared" si="0"/>
        <v>2998522</v>
      </c>
      <c r="L24" s="99"/>
    </row>
    <row r="25" spans="2:12" ht="20.25" customHeight="1">
      <c r="B25" s="21">
        <v>16</v>
      </c>
      <c r="C25" s="22" t="s">
        <v>21</v>
      </c>
      <c r="D25" s="120">
        <f>'１０月'!J25</f>
        <v>5677</v>
      </c>
      <c r="E25" s="116">
        <f>'１０月'!K25</f>
        <v>3366261</v>
      </c>
      <c r="F25" s="105"/>
      <c r="G25" s="104"/>
      <c r="H25" s="103"/>
      <c r="I25" s="102"/>
      <c r="J25" s="101">
        <f t="shared" si="0"/>
        <v>5677</v>
      </c>
      <c r="K25" s="100">
        <f t="shared" si="0"/>
        <v>3366261</v>
      </c>
      <c r="L25" s="99"/>
    </row>
    <row r="26" spans="2:12" ht="20.25" customHeight="1">
      <c r="B26" s="21">
        <v>17</v>
      </c>
      <c r="C26" s="22" t="s">
        <v>22</v>
      </c>
      <c r="D26" s="120">
        <f>'１０月'!J26</f>
        <v>19342</v>
      </c>
      <c r="E26" s="116">
        <f>'１０月'!K26</f>
        <v>6628009</v>
      </c>
      <c r="F26" s="105"/>
      <c r="G26" s="104"/>
      <c r="H26" s="103"/>
      <c r="I26" s="102"/>
      <c r="J26" s="101">
        <f t="shared" si="0"/>
        <v>19342</v>
      </c>
      <c r="K26" s="100">
        <f t="shared" si="0"/>
        <v>6628009</v>
      </c>
      <c r="L26" s="99"/>
    </row>
    <row r="27" spans="2:12" ht="20.25" customHeight="1">
      <c r="B27" s="21">
        <v>18</v>
      </c>
      <c r="C27" s="22" t="s">
        <v>51</v>
      </c>
      <c r="D27" s="120">
        <f>'１０月'!J27</f>
        <v>2069</v>
      </c>
      <c r="E27" s="116">
        <f>'１０月'!K27</f>
        <v>333450</v>
      </c>
      <c r="F27" s="105"/>
      <c r="G27" s="104"/>
      <c r="H27" s="103"/>
      <c r="I27" s="102"/>
      <c r="J27" s="101">
        <f t="shared" si="0"/>
        <v>2069</v>
      </c>
      <c r="K27" s="100">
        <f t="shared" si="0"/>
        <v>333450</v>
      </c>
      <c r="L27" s="99"/>
    </row>
    <row r="28" spans="2:12" ht="20.25" customHeight="1">
      <c r="B28" s="21">
        <v>19</v>
      </c>
      <c r="C28" s="22" t="s">
        <v>23</v>
      </c>
      <c r="D28" s="120">
        <f>'１０月'!J28</f>
        <v>520</v>
      </c>
      <c r="E28" s="116">
        <f>'１０月'!K28</f>
        <v>57200</v>
      </c>
      <c r="F28" s="105"/>
      <c r="G28" s="104"/>
      <c r="H28" s="103"/>
      <c r="I28" s="102"/>
      <c r="J28" s="101">
        <f t="shared" si="0"/>
        <v>520</v>
      </c>
      <c r="K28" s="100">
        <f t="shared" si="0"/>
        <v>57200</v>
      </c>
      <c r="L28" s="99"/>
    </row>
    <row r="29" spans="2:12" s="60" customFormat="1" ht="20.25" customHeight="1">
      <c r="B29" s="61">
        <v>20</v>
      </c>
      <c r="C29" s="62" t="s">
        <v>24</v>
      </c>
      <c r="D29" s="120">
        <f>'１０月'!J29</f>
        <v>1085</v>
      </c>
      <c r="E29" s="116">
        <f>'１０月'!K29</f>
        <v>346531</v>
      </c>
      <c r="F29" s="74"/>
      <c r="G29" s="111"/>
      <c r="H29" s="110"/>
      <c r="I29" s="109"/>
      <c r="J29" s="108">
        <f t="shared" si="0"/>
        <v>1085</v>
      </c>
      <c r="K29" s="107">
        <f t="shared" si="0"/>
        <v>346531</v>
      </c>
      <c r="L29" s="106"/>
    </row>
    <row r="30" spans="2:12" s="60" customFormat="1" ht="20.25" customHeight="1">
      <c r="B30" s="61">
        <v>21</v>
      </c>
      <c r="C30" s="62" t="s">
        <v>25</v>
      </c>
      <c r="D30" s="120">
        <f>'１０月'!J30</f>
        <v>1229</v>
      </c>
      <c r="E30" s="116">
        <f>'１０月'!K30</f>
        <v>730401</v>
      </c>
      <c r="F30" s="112"/>
      <c r="G30" s="111"/>
      <c r="H30" s="110"/>
      <c r="I30" s="109"/>
      <c r="J30" s="108">
        <f t="shared" si="0"/>
        <v>1229</v>
      </c>
      <c r="K30" s="107">
        <f t="shared" si="0"/>
        <v>730401</v>
      </c>
      <c r="L30" s="106"/>
    </row>
    <row r="31" spans="2:12" s="60" customFormat="1" ht="20.25" customHeight="1">
      <c r="B31" s="61">
        <v>22</v>
      </c>
      <c r="C31" s="62" t="s">
        <v>26</v>
      </c>
      <c r="D31" s="120">
        <f>'１０月'!J31</f>
        <v>0</v>
      </c>
      <c r="E31" s="116">
        <f>'１０月'!K31</f>
        <v>0</v>
      </c>
      <c r="F31" s="112"/>
      <c r="G31" s="111"/>
      <c r="H31" s="110"/>
      <c r="I31" s="109"/>
      <c r="J31" s="108">
        <f t="shared" si="0"/>
        <v>0</v>
      </c>
      <c r="K31" s="107">
        <f t="shared" si="0"/>
        <v>0</v>
      </c>
      <c r="L31" s="106"/>
    </row>
    <row r="32" spans="2:12" s="60" customFormat="1" ht="20.25" customHeight="1">
      <c r="B32" s="61">
        <v>23</v>
      </c>
      <c r="C32" s="62" t="s">
        <v>27</v>
      </c>
      <c r="D32" s="120">
        <f>'１０月'!J32</f>
        <v>27</v>
      </c>
      <c r="E32" s="116">
        <f>'１０月'!K32</f>
        <v>19655</v>
      </c>
      <c r="F32" s="112"/>
      <c r="G32" s="111"/>
      <c r="H32" s="110"/>
      <c r="I32" s="109"/>
      <c r="J32" s="108">
        <f t="shared" si="0"/>
        <v>27</v>
      </c>
      <c r="K32" s="107">
        <f t="shared" si="0"/>
        <v>19655</v>
      </c>
      <c r="L32" s="106"/>
    </row>
    <row r="33" spans="2:12" s="60" customFormat="1" ht="20.25" customHeight="1">
      <c r="B33" s="61">
        <v>24</v>
      </c>
      <c r="C33" s="62" t="s">
        <v>28</v>
      </c>
      <c r="D33" s="120">
        <f>'１０月'!J33</f>
        <v>24722</v>
      </c>
      <c r="E33" s="116">
        <f>'１０月'!K33</f>
        <v>8035788</v>
      </c>
      <c r="F33" s="112"/>
      <c r="G33" s="111"/>
      <c r="H33" s="72"/>
      <c r="I33" s="109"/>
      <c r="J33" s="108">
        <f t="shared" si="0"/>
        <v>24722</v>
      </c>
      <c r="K33" s="107">
        <f t="shared" si="0"/>
        <v>8035788</v>
      </c>
      <c r="L33" s="106"/>
    </row>
    <row r="34" spans="2:12" s="60" customFormat="1" ht="32.25" customHeight="1">
      <c r="B34" s="61">
        <v>25</v>
      </c>
      <c r="C34" s="62" t="s">
        <v>29</v>
      </c>
      <c r="D34" s="120">
        <f>'１０月'!J34</f>
        <v>98689</v>
      </c>
      <c r="E34" s="116">
        <f>'１０月'!K34</f>
        <v>7996015</v>
      </c>
      <c r="F34" s="112"/>
      <c r="G34" s="111"/>
      <c r="H34" s="110"/>
      <c r="I34" s="109"/>
      <c r="J34" s="108">
        <f t="shared" si="0"/>
        <v>98689</v>
      </c>
      <c r="K34" s="107">
        <f t="shared" si="0"/>
        <v>7996015</v>
      </c>
      <c r="L34" s="106"/>
    </row>
    <row r="35" spans="2:12" s="60" customFormat="1" ht="20.25" customHeight="1">
      <c r="B35" s="61">
        <v>26</v>
      </c>
      <c r="C35" s="62" t="s">
        <v>30</v>
      </c>
      <c r="D35" s="120">
        <f>'１０月'!J35</f>
        <v>808</v>
      </c>
      <c r="E35" s="116">
        <f>'１０月'!K35</f>
        <v>102585</v>
      </c>
      <c r="F35" s="112"/>
      <c r="G35" s="111"/>
      <c r="H35" s="110"/>
      <c r="I35" s="109"/>
      <c r="J35" s="108">
        <f t="shared" si="0"/>
        <v>808</v>
      </c>
      <c r="K35" s="107">
        <f t="shared" si="0"/>
        <v>102585</v>
      </c>
      <c r="L35" s="106"/>
    </row>
    <row r="36" spans="2:12" s="60" customFormat="1" ht="20.25" customHeight="1">
      <c r="B36" s="61">
        <v>27</v>
      </c>
      <c r="C36" s="62" t="s">
        <v>31</v>
      </c>
      <c r="D36" s="120">
        <f>'１０月'!J36</f>
        <v>135</v>
      </c>
      <c r="E36" s="116">
        <f>'１０月'!K36</f>
        <v>26960</v>
      </c>
      <c r="F36" s="112"/>
      <c r="G36" s="111"/>
      <c r="H36" s="110"/>
      <c r="I36" s="109"/>
      <c r="J36" s="108">
        <f t="shared" si="0"/>
        <v>135</v>
      </c>
      <c r="K36" s="107">
        <f t="shared" si="0"/>
        <v>26960</v>
      </c>
      <c r="L36" s="106"/>
    </row>
    <row r="37" spans="2:12" s="60" customFormat="1" ht="20.25" customHeight="1">
      <c r="B37" s="61">
        <v>28</v>
      </c>
      <c r="C37" s="62" t="s">
        <v>33</v>
      </c>
      <c r="D37" s="120">
        <f>'１０月'!J37</f>
        <v>0</v>
      </c>
      <c r="E37" s="116">
        <f>'１０月'!K37</f>
        <v>0</v>
      </c>
      <c r="F37" s="112"/>
      <c r="G37" s="111"/>
      <c r="H37" s="110"/>
      <c r="I37" s="109"/>
      <c r="J37" s="108">
        <f t="shared" si="0"/>
        <v>0</v>
      </c>
      <c r="K37" s="107">
        <f t="shared" si="0"/>
        <v>0</v>
      </c>
      <c r="L37" s="106"/>
    </row>
    <row r="38" spans="2:12" s="60" customFormat="1" ht="20.25" customHeight="1">
      <c r="B38" s="61">
        <v>29</v>
      </c>
      <c r="C38" s="62" t="s">
        <v>32</v>
      </c>
      <c r="D38" s="120">
        <f>'１０月'!J38</f>
        <v>603</v>
      </c>
      <c r="E38" s="116">
        <f>'１０月'!K38</f>
        <v>119680</v>
      </c>
      <c r="F38" s="112"/>
      <c r="G38" s="111"/>
      <c r="H38" s="110"/>
      <c r="I38" s="109"/>
      <c r="J38" s="108">
        <f t="shared" si="0"/>
        <v>603</v>
      </c>
      <c r="K38" s="107">
        <f t="shared" si="0"/>
        <v>119680</v>
      </c>
      <c r="L38" s="106"/>
    </row>
    <row r="39" spans="2:12" s="60" customFormat="1" ht="20.25" customHeight="1">
      <c r="B39" s="61">
        <v>30</v>
      </c>
      <c r="C39" s="62" t="s">
        <v>34</v>
      </c>
      <c r="D39" s="120">
        <f>'１０月'!J39</f>
        <v>1244</v>
      </c>
      <c r="E39" s="116">
        <f>'１０月'!K39</f>
        <v>1368400</v>
      </c>
      <c r="F39" s="112"/>
      <c r="G39" s="111"/>
      <c r="H39" s="110"/>
      <c r="I39" s="109"/>
      <c r="J39" s="108">
        <f t="shared" si="0"/>
        <v>1244</v>
      </c>
      <c r="K39" s="107">
        <f t="shared" si="0"/>
        <v>1368400</v>
      </c>
      <c r="L39" s="106"/>
    </row>
    <row r="40" spans="2:12" s="60" customFormat="1" ht="20.25" customHeight="1">
      <c r="B40" s="61">
        <v>31</v>
      </c>
      <c r="C40" s="62" t="s">
        <v>35</v>
      </c>
      <c r="D40" s="120">
        <f>'１０月'!J40</f>
        <v>0</v>
      </c>
      <c r="E40" s="116">
        <f>'１０月'!K40</f>
        <v>0</v>
      </c>
      <c r="F40" s="112"/>
      <c r="G40" s="111"/>
      <c r="H40" s="110"/>
      <c r="I40" s="109"/>
      <c r="J40" s="108">
        <f t="shared" si="0"/>
        <v>0</v>
      </c>
      <c r="K40" s="107">
        <f t="shared" si="0"/>
        <v>0</v>
      </c>
      <c r="L40" s="106"/>
    </row>
    <row r="41" spans="2:12" s="60" customFormat="1" ht="20.25" customHeight="1">
      <c r="B41" s="61">
        <v>32</v>
      </c>
      <c r="C41" s="62" t="s">
        <v>36</v>
      </c>
      <c r="D41" s="120">
        <f>'１０月'!J41</f>
        <v>0</v>
      </c>
      <c r="E41" s="116">
        <f>'１０月'!K41</f>
        <v>0</v>
      </c>
      <c r="F41" s="112"/>
      <c r="G41" s="111"/>
      <c r="H41" s="110"/>
      <c r="I41" s="109"/>
      <c r="J41" s="108">
        <f t="shared" si="0"/>
        <v>0</v>
      </c>
      <c r="K41" s="107">
        <f t="shared" si="0"/>
        <v>0</v>
      </c>
      <c r="L41" s="106"/>
    </row>
    <row r="42" spans="2:12" s="60" customFormat="1" ht="20.25" customHeight="1">
      <c r="B42" s="61">
        <v>33</v>
      </c>
      <c r="C42" s="62" t="s">
        <v>37</v>
      </c>
      <c r="D42" s="120">
        <f>'１０月'!J42</f>
        <v>24237</v>
      </c>
      <c r="E42" s="116">
        <f>'１０月'!K42</f>
        <v>2143212</v>
      </c>
      <c r="F42" s="112"/>
      <c r="G42" s="111"/>
      <c r="H42" s="110"/>
      <c r="I42" s="109"/>
      <c r="J42" s="108">
        <f t="shared" si="0"/>
        <v>24237</v>
      </c>
      <c r="K42" s="107">
        <f t="shared" si="0"/>
        <v>2143212</v>
      </c>
      <c r="L42" s="106"/>
    </row>
    <row r="43" spans="2:12" s="60" customFormat="1" ht="33" customHeight="1">
      <c r="B43" s="61">
        <v>34</v>
      </c>
      <c r="C43" s="62" t="s">
        <v>38</v>
      </c>
      <c r="D43" s="120">
        <f>'１０月'!J43</f>
        <v>4982</v>
      </c>
      <c r="E43" s="116">
        <f>'１０月'!K43</f>
        <v>1625924</v>
      </c>
      <c r="F43" s="112"/>
      <c r="G43" s="111"/>
      <c r="H43" s="110"/>
      <c r="I43" s="109"/>
      <c r="J43" s="108">
        <f t="shared" si="0"/>
        <v>4982</v>
      </c>
      <c r="K43" s="107">
        <f t="shared" si="0"/>
        <v>1625924</v>
      </c>
      <c r="L43" s="106"/>
    </row>
    <row r="44" spans="2:12" s="60" customFormat="1" ht="20.25" customHeight="1">
      <c r="B44" s="61">
        <v>35</v>
      </c>
      <c r="C44" s="62" t="s">
        <v>39</v>
      </c>
      <c r="D44" s="120">
        <f>'１０月'!J44</f>
        <v>19</v>
      </c>
      <c r="E44" s="116">
        <f>'１０月'!K44</f>
        <v>113490</v>
      </c>
      <c r="F44" s="112"/>
      <c r="G44" s="111"/>
      <c r="H44" s="110"/>
      <c r="I44" s="109"/>
      <c r="J44" s="108">
        <f t="shared" si="0"/>
        <v>19</v>
      </c>
      <c r="K44" s="107">
        <f t="shared" si="0"/>
        <v>113490</v>
      </c>
      <c r="L44" s="106"/>
    </row>
    <row r="45" spans="2:12" s="60" customFormat="1" ht="20.25" customHeight="1">
      <c r="B45" s="61">
        <v>36</v>
      </c>
      <c r="C45" s="62" t="s">
        <v>40</v>
      </c>
      <c r="D45" s="120">
        <f>'１０月'!J45</f>
        <v>6072</v>
      </c>
      <c r="E45" s="116">
        <f>'１０月'!K45</f>
        <v>3002599</v>
      </c>
      <c r="F45" s="112"/>
      <c r="G45" s="111"/>
      <c r="H45" s="110"/>
      <c r="I45" s="109"/>
      <c r="J45" s="108">
        <f t="shared" si="0"/>
        <v>6072</v>
      </c>
      <c r="K45" s="107">
        <f t="shared" si="0"/>
        <v>3002599</v>
      </c>
      <c r="L45" s="106"/>
    </row>
    <row r="46" spans="2:12" ht="20.25" customHeight="1">
      <c r="B46" s="21">
        <v>37</v>
      </c>
      <c r="C46" s="22" t="s">
        <v>41</v>
      </c>
      <c r="D46" s="120">
        <f>'１０月'!J46</f>
        <v>5881</v>
      </c>
      <c r="E46" s="116">
        <f>'１０月'!K46</f>
        <v>930990</v>
      </c>
      <c r="F46" s="105"/>
      <c r="G46" s="104"/>
      <c r="H46" s="103"/>
      <c r="I46" s="102"/>
      <c r="J46" s="101">
        <f t="shared" si="0"/>
        <v>5881</v>
      </c>
      <c r="K46" s="100">
        <f t="shared" si="0"/>
        <v>930990</v>
      </c>
      <c r="L46" s="99"/>
    </row>
    <row r="47" spans="2:12" ht="32.25" customHeight="1">
      <c r="B47" s="21">
        <v>38</v>
      </c>
      <c r="C47" s="22" t="s">
        <v>42</v>
      </c>
      <c r="D47" s="120">
        <f>'１０月'!J47</f>
        <v>2992</v>
      </c>
      <c r="E47" s="116">
        <f>'１０月'!K47</f>
        <v>3995773</v>
      </c>
      <c r="F47" s="105"/>
      <c r="G47" s="104"/>
      <c r="H47" s="103"/>
      <c r="I47" s="102"/>
      <c r="J47" s="101">
        <f t="shared" si="0"/>
        <v>2992</v>
      </c>
      <c r="K47" s="100">
        <f t="shared" si="0"/>
        <v>3995773</v>
      </c>
      <c r="L47" s="99"/>
    </row>
    <row r="48" spans="2:12" ht="20.25" customHeight="1">
      <c r="B48" s="21">
        <v>39</v>
      </c>
      <c r="C48" s="22" t="s">
        <v>43</v>
      </c>
      <c r="D48" s="120">
        <f>'１０月'!J48</f>
        <v>0</v>
      </c>
      <c r="E48" s="116">
        <f>'１０月'!K48</f>
        <v>0</v>
      </c>
      <c r="F48" s="105"/>
      <c r="G48" s="104"/>
      <c r="H48" s="103"/>
      <c r="I48" s="102"/>
      <c r="J48" s="101">
        <f t="shared" si="0"/>
        <v>0</v>
      </c>
      <c r="K48" s="100">
        <f t="shared" si="0"/>
        <v>0</v>
      </c>
      <c r="L48" s="99"/>
    </row>
    <row r="49" spans="2:12" ht="20.25" customHeight="1" thickBot="1">
      <c r="B49" s="23">
        <v>40</v>
      </c>
      <c r="C49" s="24" t="s">
        <v>50</v>
      </c>
      <c r="D49" s="120">
        <f>'１０月'!J49</f>
        <v>6511</v>
      </c>
      <c r="E49" s="97">
        <f>'１０月'!K49</f>
        <v>2117215</v>
      </c>
      <c r="F49" s="98"/>
      <c r="G49" s="97"/>
      <c r="H49" s="96"/>
      <c r="I49" s="95"/>
      <c r="J49" s="94">
        <f t="shared" si="0"/>
        <v>6511</v>
      </c>
      <c r="K49" s="93">
        <f t="shared" si="0"/>
        <v>2117215</v>
      </c>
      <c r="L49" s="92"/>
    </row>
    <row r="50" spans="2:12" ht="21" customHeight="1" thickBot="1" thickTop="1">
      <c r="B50" s="140" t="s">
        <v>46</v>
      </c>
      <c r="C50" s="141"/>
      <c r="D50" s="91">
        <f aca="true" t="shared" si="1" ref="D50:I50">SUM(D10:D49)</f>
        <v>277776</v>
      </c>
      <c r="E50" s="90">
        <f t="shared" si="1"/>
        <v>61271570</v>
      </c>
      <c r="F50" s="89">
        <f t="shared" si="1"/>
        <v>0</v>
      </c>
      <c r="G50" s="87">
        <f t="shared" si="1"/>
        <v>0</v>
      </c>
      <c r="H50" s="89">
        <f t="shared" si="1"/>
        <v>0</v>
      </c>
      <c r="I50" s="87">
        <f t="shared" si="1"/>
        <v>0</v>
      </c>
      <c r="J50" s="88">
        <f t="shared" si="0"/>
        <v>277776</v>
      </c>
      <c r="K50" s="87">
        <f t="shared" si="0"/>
        <v>61271570</v>
      </c>
      <c r="L50" s="86"/>
    </row>
    <row r="51" spans="10:11" ht="13.5">
      <c r="J51" s="85"/>
      <c r="K51" s="85"/>
    </row>
    <row r="52" spans="10:11" ht="13.5">
      <c r="J52" s="84"/>
      <c r="K52" s="84"/>
    </row>
    <row r="53" spans="10:11" ht="13.5">
      <c r="J53" s="77"/>
      <c r="K53" s="77"/>
    </row>
    <row r="55" spans="4:11" ht="13.5">
      <c r="D55" s="75"/>
      <c r="E55" s="75"/>
      <c r="F55" s="75"/>
      <c r="G55" s="75"/>
      <c r="H55" s="75"/>
      <c r="I55" s="75"/>
      <c r="J55" s="82"/>
      <c r="K55" s="82"/>
    </row>
    <row r="56" spans="4:11" ht="13.5">
      <c r="D56" s="75"/>
      <c r="E56" s="75"/>
      <c r="F56" s="75"/>
      <c r="G56" s="75"/>
      <c r="H56" s="75"/>
      <c r="I56" s="75"/>
      <c r="J56" s="82"/>
      <c r="K56" s="82"/>
    </row>
    <row r="57" spans="4:11" ht="13.5">
      <c r="D57" s="80"/>
      <c r="E57" s="80"/>
      <c r="F57" s="80"/>
      <c r="G57" s="80"/>
      <c r="H57" s="80"/>
      <c r="I57" s="80"/>
      <c r="J57" s="80"/>
      <c r="K57" s="80"/>
    </row>
    <row r="58" spans="4:11" ht="13.5">
      <c r="D58" s="80"/>
      <c r="E58" s="80"/>
      <c r="F58" s="80"/>
      <c r="G58" s="80"/>
      <c r="H58" s="80"/>
      <c r="I58" s="80"/>
      <c r="J58" s="80"/>
      <c r="K58" s="80"/>
    </row>
    <row r="59" spans="4:11" ht="13.5">
      <c r="D59" s="80"/>
      <c r="E59" s="80"/>
      <c r="F59" s="80"/>
      <c r="G59" s="80"/>
      <c r="H59" s="80"/>
      <c r="I59" s="80"/>
      <c r="J59" s="83"/>
      <c r="K59" s="83"/>
    </row>
    <row r="60" spans="4:11" ht="13.5">
      <c r="D60" s="80"/>
      <c r="E60" s="80"/>
      <c r="F60" s="80"/>
      <c r="G60" s="80"/>
      <c r="H60" s="80"/>
      <c r="I60" s="80"/>
      <c r="J60" s="83"/>
      <c r="K60" s="83"/>
    </row>
    <row r="61" spans="4:11" ht="13.5">
      <c r="D61" s="80"/>
      <c r="E61" s="80"/>
      <c r="F61" s="80"/>
      <c r="G61" s="80"/>
      <c r="H61" s="80"/>
      <c r="I61" s="80"/>
      <c r="J61" s="80"/>
      <c r="K61" s="80"/>
    </row>
    <row r="62" spans="4:11" ht="13.5">
      <c r="D62" s="75"/>
      <c r="E62" s="75"/>
      <c r="F62" s="75"/>
      <c r="G62" s="75"/>
      <c r="H62" s="75"/>
      <c r="I62" s="75"/>
      <c r="J62" s="75"/>
      <c r="K62" s="75"/>
    </row>
    <row r="63" spans="4:11" ht="13.5">
      <c r="D63" s="75"/>
      <c r="E63" s="75"/>
      <c r="F63" s="75"/>
      <c r="G63" s="75"/>
      <c r="H63" s="75"/>
      <c r="I63" s="75"/>
      <c r="J63" s="82"/>
      <c r="K63" s="82"/>
    </row>
    <row r="64" spans="4:11" ht="13.5">
      <c r="D64" s="75"/>
      <c r="E64" s="75"/>
      <c r="F64" s="75"/>
      <c r="G64" s="75"/>
      <c r="H64" s="75"/>
      <c r="I64" s="75"/>
      <c r="J64" s="82"/>
      <c r="K64" s="82"/>
    </row>
    <row r="65" spans="4:11" ht="13.5">
      <c r="D65" s="75"/>
      <c r="E65" s="75"/>
      <c r="F65" s="75"/>
      <c r="G65" s="75"/>
      <c r="H65" s="75"/>
      <c r="I65" s="75"/>
      <c r="J65" s="75"/>
      <c r="K65" s="75"/>
    </row>
  </sheetData>
  <sheetProtection/>
  <mergeCells count="9">
    <mergeCell ref="B50:C50"/>
    <mergeCell ref="B2:L2"/>
    <mergeCell ref="J4:L4"/>
    <mergeCell ref="J5:L5"/>
    <mergeCell ref="D7:E7"/>
    <mergeCell ref="F7:G7"/>
    <mergeCell ref="H7:I7"/>
    <mergeCell ref="J7:K7"/>
    <mergeCell ref="L7:L9"/>
  </mergeCells>
  <printOptions horizontalCentered="1"/>
  <pageMargins left="0.3937007874015748" right="0.3937007874015748" top="0.5905511811023623" bottom="0.3937007874015748" header="0" footer="0"/>
  <pageSetup fitToHeight="1" fitToWidth="1" horizontalDpi="300" verticalDpi="300" orientation="portrait" paperSize="9" scale="82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65"/>
  <sheetViews>
    <sheetView zoomScalePageLayoutView="0" workbookViewId="0" topLeftCell="A1">
      <pane xSplit="9" ySplit="10" topLeftCell="J44" activePane="bottomRight" state="frozen"/>
      <selection pane="topLeft" activeCell="A1" sqref="A1"/>
      <selection pane="topRight" activeCell="J1" sqref="J1"/>
      <selection pane="bottomLeft" activeCell="A11" sqref="A11"/>
      <selection pane="bottomRight" activeCell="F10" sqref="F10:I49"/>
    </sheetView>
  </sheetViews>
  <sheetFormatPr defaultColWidth="9.00390625" defaultRowHeight="13.5"/>
  <cols>
    <col min="1" max="1" width="4.375" style="1" customWidth="1"/>
    <col min="2" max="2" width="3.375" style="1" customWidth="1"/>
    <col min="3" max="3" width="15.125" style="1" customWidth="1"/>
    <col min="4" max="4" width="10.00390625" style="1" customWidth="1"/>
    <col min="5" max="5" width="11.25390625" style="1" customWidth="1"/>
    <col min="6" max="6" width="10.00390625" style="1" customWidth="1"/>
    <col min="7" max="7" width="11.25390625" style="1" customWidth="1"/>
    <col min="8" max="8" width="10.00390625" style="1" customWidth="1"/>
    <col min="9" max="9" width="11.25390625" style="1" customWidth="1"/>
    <col min="10" max="10" width="10.00390625" style="1" customWidth="1"/>
    <col min="11" max="11" width="11.25390625" style="1" customWidth="1"/>
    <col min="12" max="12" width="9.375" style="1" customWidth="1"/>
    <col min="13" max="13" width="4.00390625" style="1" customWidth="1"/>
    <col min="14" max="16384" width="9.00390625" style="1" customWidth="1"/>
  </cols>
  <sheetData>
    <row r="2" spans="2:12" ht="18.75" customHeight="1">
      <c r="B2" s="142" t="s">
        <v>47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</row>
    <row r="3" spans="2:12" ht="15" customHeight="1">
      <c r="B3" s="28" t="str">
        <f>'１月'!$B$3</f>
        <v>平成２９年</v>
      </c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2:12" ht="18" customHeight="1">
      <c r="B4" s="27"/>
      <c r="C4" s="54" t="s">
        <v>72</v>
      </c>
      <c r="E4" s="28" t="s">
        <v>54</v>
      </c>
      <c r="I4" s="121" t="s">
        <v>52</v>
      </c>
      <c r="J4" s="152" t="s">
        <v>57</v>
      </c>
      <c r="K4" s="152"/>
      <c r="L4" s="152"/>
    </row>
    <row r="5" spans="3:12" ht="18" customHeight="1">
      <c r="C5" s="1" t="s">
        <v>59</v>
      </c>
      <c r="I5" s="2" t="s">
        <v>53</v>
      </c>
      <c r="J5" s="148"/>
      <c r="K5" s="148"/>
      <c r="L5" s="148"/>
    </row>
    <row r="6" spans="5:12" ht="18" customHeight="1" thickBot="1">
      <c r="E6" s="1" t="s">
        <v>58</v>
      </c>
      <c r="G6" s="138"/>
      <c r="I6" s="2"/>
      <c r="J6" s="55"/>
      <c r="K6" s="55"/>
      <c r="L6" s="55"/>
    </row>
    <row r="7" spans="2:12" ht="18.75" customHeight="1">
      <c r="B7" s="3"/>
      <c r="C7" s="4" t="s">
        <v>48</v>
      </c>
      <c r="D7" s="143" t="s">
        <v>0</v>
      </c>
      <c r="E7" s="144"/>
      <c r="F7" s="145" t="s">
        <v>1</v>
      </c>
      <c r="G7" s="146"/>
      <c r="H7" s="144" t="s">
        <v>2</v>
      </c>
      <c r="I7" s="144"/>
      <c r="J7" s="145" t="s">
        <v>3</v>
      </c>
      <c r="K7" s="146"/>
      <c r="L7" s="149" t="s">
        <v>4</v>
      </c>
    </row>
    <row r="8" spans="2:12" ht="18.75" customHeight="1">
      <c r="B8" s="5"/>
      <c r="C8" s="6"/>
      <c r="D8" s="7" t="s">
        <v>44</v>
      </c>
      <c r="E8" s="8" t="s">
        <v>45</v>
      </c>
      <c r="F8" s="9" t="s">
        <v>44</v>
      </c>
      <c r="G8" s="10" t="s">
        <v>45</v>
      </c>
      <c r="H8" s="11" t="s">
        <v>44</v>
      </c>
      <c r="I8" s="8" t="s">
        <v>45</v>
      </c>
      <c r="J8" s="9" t="s">
        <v>44</v>
      </c>
      <c r="K8" s="10" t="s">
        <v>45</v>
      </c>
      <c r="L8" s="150"/>
    </row>
    <row r="9" spans="2:12" ht="18.75" customHeight="1" thickBot="1">
      <c r="B9" s="12" t="s">
        <v>49</v>
      </c>
      <c r="C9" s="13"/>
      <c r="D9" s="14" t="s">
        <v>55</v>
      </c>
      <c r="E9" s="15" t="s">
        <v>5</v>
      </c>
      <c r="F9" s="16" t="s">
        <v>55</v>
      </c>
      <c r="G9" s="17" t="s">
        <v>5</v>
      </c>
      <c r="H9" s="18" t="s">
        <v>55</v>
      </c>
      <c r="I9" s="15" t="s">
        <v>5</v>
      </c>
      <c r="J9" s="16" t="s">
        <v>55</v>
      </c>
      <c r="K9" s="17" t="s">
        <v>5</v>
      </c>
      <c r="L9" s="151"/>
    </row>
    <row r="10" spans="2:14" ht="20.25" customHeight="1" thickTop="1">
      <c r="B10" s="19">
        <v>1</v>
      </c>
      <c r="C10" s="20" t="s">
        <v>6</v>
      </c>
      <c r="D10" s="120">
        <f>'１１月'!J10</f>
        <v>31067</v>
      </c>
      <c r="E10" s="116">
        <f>'１１月'!K10</f>
        <v>8146422</v>
      </c>
      <c r="F10" s="119"/>
      <c r="G10" s="118"/>
      <c r="H10" s="117"/>
      <c r="I10" s="116"/>
      <c r="J10" s="115">
        <f aca="true" t="shared" si="0" ref="J10:K50">D10+F10-H10</f>
        <v>31067</v>
      </c>
      <c r="K10" s="114">
        <f t="shared" si="0"/>
        <v>8146422</v>
      </c>
      <c r="L10" s="113"/>
      <c r="N10" s="60"/>
    </row>
    <row r="11" spans="2:12" ht="20.25" customHeight="1">
      <c r="B11" s="21">
        <v>2</v>
      </c>
      <c r="C11" s="22" t="s">
        <v>7</v>
      </c>
      <c r="D11" s="120">
        <f>'１１月'!J11</f>
        <v>608</v>
      </c>
      <c r="E11" s="116">
        <f>'１１月'!K11</f>
        <v>44530</v>
      </c>
      <c r="F11" s="105"/>
      <c r="G11" s="104"/>
      <c r="H11" s="103"/>
      <c r="I11" s="102"/>
      <c r="J11" s="101">
        <f t="shared" si="0"/>
        <v>608</v>
      </c>
      <c r="K11" s="100">
        <f t="shared" si="0"/>
        <v>44530</v>
      </c>
      <c r="L11" s="99"/>
    </row>
    <row r="12" spans="2:12" ht="20.25" customHeight="1">
      <c r="B12" s="21">
        <v>3</v>
      </c>
      <c r="C12" s="22" t="s">
        <v>8</v>
      </c>
      <c r="D12" s="120">
        <f>'１１月'!J12</f>
        <v>0</v>
      </c>
      <c r="E12" s="116">
        <f>'１１月'!K12</f>
        <v>0</v>
      </c>
      <c r="F12" s="105"/>
      <c r="G12" s="104"/>
      <c r="H12" s="103"/>
      <c r="I12" s="102"/>
      <c r="J12" s="101">
        <f t="shared" si="0"/>
        <v>0</v>
      </c>
      <c r="K12" s="100">
        <f t="shared" si="0"/>
        <v>0</v>
      </c>
      <c r="L12" s="99"/>
    </row>
    <row r="13" spans="2:12" ht="20.25" customHeight="1">
      <c r="B13" s="21">
        <v>4</v>
      </c>
      <c r="C13" s="22" t="s">
        <v>9</v>
      </c>
      <c r="D13" s="120">
        <f>'１１月'!J13</f>
        <v>3902</v>
      </c>
      <c r="E13" s="116">
        <f>'１１月'!K13</f>
        <v>929372</v>
      </c>
      <c r="F13" s="105"/>
      <c r="G13" s="104"/>
      <c r="H13" s="103"/>
      <c r="I13" s="102"/>
      <c r="J13" s="101">
        <f t="shared" si="0"/>
        <v>3902</v>
      </c>
      <c r="K13" s="100">
        <f t="shared" si="0"/>
        <v>929372</v>
      </c>
      <c r="L13" s="99"/>
    </row>
    <row r="14" spans="2:12" ht="20.25" customHeight="1">
      <c r="B14" s="21">
        <v>5</v>
      </c>
      <c r="C14" s="22" t="s">
        <v>10</v>
      </c>
      <c r="D14" s="120">
        <f>'１１月'!J14</f>
        <v>0</v>
      </c>
      <c r="E14" s="116">
        <f>'１１月'!K14</f>
        <v>0</v>
      </c>
      <c r="F14" s="105"/>
      <c r="G14" s="104"/>
      <c r="H14" s="103"/>
      <c r="I14" s="102"/>
      <c r="J14" s="101">
        <f t="shared" si="0"/>
        <v>0</v>
      </c>
      <c r="K14" s="100">
        <f t="shared" si="0"/>
        <v>0</v>
      </c>
      <c r="L14" s="99"/>
    </row>
    <row r="15" spans="2:12" ht="20.25" customHeight="1">
      <c r="B15" s="21">
        <v>6</v>
      </c>
      <c r="C15" s="22" t="s">
        <v>11</v>
      </c>
      <c r="D15" s="120">
        <f>'１１月'!J15</f>
        <v>0</v>
      </c>
      <c r="E15" s="116">
        <f>'１１月'!K15</f>
        <v>0</v>
      </c>
      <c r="F15" s="105"/>
      <c r="G15" s="104"/>
      <c r="H15" s="103"/>
      <c r="I15" s="102"/>
      <c r="J15" s="101">
        <f t="shared" si="0"/>
        <v>0</v>
      </c>
      <c r="K15" s="100">
        <f t="shared" si="0"/>
        <v>0</v>
      </c>
      <c r="L15" s="99"/>
    </row>
    <row r="16" spans="2:12" ht="20.25" customHeight="1">
      <c r="B16" s="21">
        <v>7</v>
      </c>
      <c r="C16" s="22" t="s">
        <v>12</v>
      </c>
      <c r="D16" s="120">
        <f>'１１月'!J16</f>
        <v>0</v>
      </c>
      <c r="E16" s="116">
        <f>'１１月'!K16</f>
        <v>0</v>
      </c>
      <c r="F16" s="105"/>
      <c r="G16" s="104"/>
      <c r="H16" s="103"/>
      <c r="I16" s="102"/>
      <c r="J16" s="101">
        <f t="shared" si="0"/>
        <v>0</v>
      </c>
      <c r="K16" s="100">
        <f t="shared" si="0"/>
        <v>0</v>
      </c>
      <c r="L16" s="99"/>
    </row>
    <row r="17" spans="2:12" ht="20.25" customHeight="1">
      <c r="B17" s="21">
        <v>8</v>
      </c>
      <c r="C17" s="22" t="s">
        <v>13</v>
      </c>
      <c r="D17" s="120">
        <f>'１１月'!J17</f>
        <v>1039</v>
      </c>
      <c r="E17" s="116">
        <f>'１１月'!K17</f>
        <v>3117000</v>
      </c>
      <c r="F17" s="105"/>
      <c r="G17" s="104"/>
      <c r="H17" s="103"/>
      <c r="I17" s="102"/>
      <c r="J17" s="101">
        <f t="shared" si="0"/>
        <v>1039</v>
      </c>
      <c r="K17" s="100">
        <f t="shared" si="0"/>
        <v>3117000</v>
      </c>
      <c r="L17" s="99"/>
    </row>
    <row r="18" spans="2:12" ht="20.25" customHeight="1">
      <c r="B18" s="21">
        <v>9</v>
      </c>
      <c r="C18" s="22" t="s">
        <v>14</v>
      </c>
      <c r="D18" s="120">
        <f>'１１月'!J18</f>
        <v>49</v>
      </c>
      <c r="E18" s="116">
        <f>'１１月'!K18</f>
        <v>7635</v>
      </c>
      <c r="F18" s="105"/>
      <c r="G18" s="104"/>
      <c r="H18" s="103"/>
      <c r="I18" s="102"/>
      <c r="J18" s="101">
        <f t="shared" si="0"/>
        <v>49</v>
      </c>
      <c r="K18" s="100">
        <f t="shared" si="0"/>
        <v>7635</v>
      </c>
      <c r="L18" s="99"/>
    </row>
    <row r="19" spans="2:12" ht="20.25" customHeight="1">
      <c r="B19" s="21">
        <v>10</v>
      </c>
      <c r="C19" s="22" t="s">
        <v>15</v>
      </c>
      <c r="D19" s="120">
        <f>'１１月'!J19</f>
        <v>0</v>
      </c>
      <c r="E19" s="116">
        <f>'１１月'!K19</f>
        <v>0</v>
      </c>
      <c r="F19" s="105"/>
      <c r="G19" s="104"/>
      <c r="H19" s="103"/>
      <c r="I19" s="102"/>
      <c r="J19" s="101">
        <f t="shared" si="0"/>
        <v>0</v>
      </c>
      <c r="K19" s="100">
        <f t="shared" si="0"/>
        <v>0</v>
      </c>
      <c r="L19" s="99"/>
    </row>
    <row r="20" spans="2:12" ht="20.25" customHeight="1">
      <c r="B20" s="21">
        <v>11</v>
      </c>
      <c r="C20" s="22" t="s">
        <v>16</v>
      </c>
      <c r="D20" s="120">
        <f>'１１月'!J20</f>
        <v>0</v>
      </c>
      <c r="E20" s="116">
        <f>'１１月'!K20</f>
        <v>0</v>
      </c>
      <c r="F20" s="105"/>
      <c r="G20" s="104"/>
      <c r="H20" s="103"/>
      <c r="I20" s="102"/>
      <c r="J20" s="101">
        <f t="shared" si="0"/>
        <v>0</v>
      </c>
      <c r="K20" s="100">
        <f t="shared" si="0"/>
        <v>0</v>
      </c>
      <c r="L20" s="99"/>
    </row>
    <row r="21" spans="2:12" ht="20.25" customHeight="1">
      <c r="B21" s="21">
        <v>12</v>
      </c>
      <c r="C21" s="22" t="s">
        <v>17</v>
      </c>
      <c r="D21" s="120">
        <f>'１１月'!J21</f>
        <v>0</v>
      </c>
      <c r="E21" s="116">
        <f>'１１月'!K21</f>
        <v>0</v>
      </c>
      <c r="F21" s="105"/>
      <c r="G21" s="104"/>
      <c r="H21" s="103"/>
      <c r="I21" s="102"/>
      <c r="J21" s="101">
        <f t="shared" si="0"/>
        <v>0</v>
      </c>
      <c r="K21" s="100">
        <f t="shared" si="0"/>
        <v>0</v>
      </c>
      <c r="L21" s="99"/>
    </row>
    <row r="22" spans="2:12" ht="20.25" customHeight="1">
      <c r="B22" s="21">
        <v>13</v>
      </c>
      <c r="C22" s="22" t="s">
        <v>18</v>
      </c>
      <c r="D22" s="120">
        <f>'１１月'!J22</f>
        <v>5750</v>
      </c>
      <c r="E22" s="116">
        <f>'１１月'!K22</f>
        <v>808440</v>
      </c>
      <c r="F22" s="105"/>
      <c r="G22" s="104"/>
      <c r="H22" s="103"/>
      <c r="I22" s="102"/>
      <c r="J22" s="101">
        <f t="shared" si="0"/>
        <v>5750</v>
      </c>
      <c r="K22" s="100">
        <f t="shared" si="0"/>
        <v>808440</v>
      </c>
      <c r="L22" s="99"/>
    </row>
    <row r="23" spans="2:12" s="60" customFormat="1" ht="20.25" customHeight="1">
      <c r="B23" s="61">
        <v>14</v>
      </c>
      <c r="C23" s="62" t="s">
        <v>19</v>
      </c>
      <c r="D23" s="120">
        <f>'１１月'!J23</f>
        <v>2955</v>
      </c>
      <c r="E23" s="116">
        <f>'１１月'!K23</f>
        <v>2159511</v>
      </c>
      <c r="F23" s="112"/>
      <c r="G23" s="111"/>
      <c r="H23" s="110"/>
      <c r="I23" s="109"/>
      <c r="J23" s="108">
        <f t="shared" si="0"/>
        <v>2955</v>
      </c>
      <c r="K23" s="107">
        <f t="shared" si="0"/>
        <v>2159511</v>
      </c>
      <c r="L23" s="106"/>
    </row>
    <row r="24" spans="2:12" ht="20.25" customHeight="1">
      <c r="B24" s="21">
        <v>15</v>
      </c>
      <c r="C24" s="22" t="s">
        <v>20</v>
      </c>
      <c r="D24" s="120">
        <f>'１１月'!J24</f>
        <v>25562</v>
      </c>
      <c r="E24" s="116">
        <f>'１１月'!K24</f>
        <v>2998522</v>
      </c>
      <c r="F24" s="105"/>
      <c r="G24" s="104"/>
      <c r="H24" s="103"/>
      <c r="I24" s="102"/>
      <c r="J24" s="101">
        <f t="shared" si="0"/>
        <v>25562</v>
      </c>
      <c r="K24" s="100">
        <f t="shared" si="0"/>
        <v>2998522</v>
      </c>
      <c r="L24" s="99"/>
    </row>
    <row r="25" spans="2:12" ht="20.25" customHeight="1">
      <c r="B25" s="21">
        <v>16</v>
      </c>
      <c r="C25" s="22" t="s">
        <v>21</v>
      </c>
      <c r="D25" s="120">
        <f>'１１月'!J25</f>
        <v>5677</v>
      </c>
      <c r="E25" s="116">
        <f>'１１月'!K25</f>
        <v>3366261</v>
      </c>
      <c r="F25" s="105"/>
      <c r="G25" s="104"/>
      <c r="H25" s="103"/>
      <c r="I25" s="102"/>
      <c r="J25" s="101">
        <f t="shared" si="0"/>
        <v>5677</v>
      </c>
      <c r="K25" s="100">
        <f t="shared" si="0"/>
        <v>3366261</v>
      </c>
      <c r="L25" s="99"/>
    </row>
    <row r="26" spans="2:12" ht="20.25" customHeight="1">
      <c r="B26" s="21">
        <v>17</v>
      </c>
      <c r="C26" s="22" t="s">
        <v>22</v>
      </c>
      <c r="D26" s="120">
        <f>'１１月'!J26</f>
        <v>19342</v>
      </c>
      <c r="E26" s="116">
        <f>'１１月'!K26</f>
        <v>6628009</v>
      </c>
      <c r="F26" s="105"/>
      <c r="G26" s="104"/>
      <c r="H26" s="103"/>
      <c r="I26" s="102"/>
      <c r="J26" s="101">
        <f t="shared" si="0"/>
        <v>19342</v>
      </c>
      <c r="K26" s="100">
        <f t="shared" si="0"/>
        <v>6628009</v>
      </c>
      <c r="L26" s="99"/>
    </row>
    <row r="27" spans="2:12" ht="20.25" customHeight="1">
      <c r="B27" s="21">
        <v>18</v>
      </c>
      <c r="C27" s="22" t="s">
        <v>51</v>
      </c>
      <c r="D27" s="120">
        <f>'１１月'!J27</f>
        <v>2069</v>
      </c>
      <c r="E27" s="116">
        <f>'１１月'!K27</f>
        <v>333450</v>
      </c>
      <c r="F27" s="105"/>
      <c r="G27" s="104"/>
      <c r="H27" s="103"/>
      <c r="I27" s="102"/>
      <c r="J27" s="101">
        <f t="shared" si="0"/>
        <v>2069</v>
      </c>
      <c r="K27" s="100">
        <f t="shared" si="0"/>
        <v>333450</v>
      </c>
      <c r="L27" s="99"/>
    </row>
    <row r="28" spans="2:12" ht="20.25" customHeight="1">
      <c r="B28" s="21">
        <v>19</v>
      </c>
      <c r="C28" s="22" t="s">
        <v>23</v>
      </c>
      <c r="D28" s="120">
        <f>'１１月'!J28</f>
        <v>520</v>
      </c>
      <c r="E28" s="116">
        <f>'１１月'!K28</f>
        <v>57200</v>
      </c>
      <c r="F28" s="105"/>
      <c r="G28" s="104"/>
      <c r="H28" s="103"/>
      <c r="I28" s="102"/>
      <c r="J28" s="101">
        <f t="shared" si="0"/>
        <v>520</v>
      </c>
      <c r="K28" s="100">
        <f t="shared" si="0"/>
        <v>57200</v>
      </c>
      <c r="L28" s="99"/>
    </row>
    <row r="29" spans="2:12" s="60" customFormat="1" ht="20.25" customHeight="1">
      <c r="B29" s="61">
        <v>20</v>
      </c>
      <c r="C29" s="62" t="s">
        <v>24</v>
      </c>
      <c r="D29" s="120">
        <f>'１１月'!J29</f>
        <v>1085</v>
      </c>
      <c r="E29" s="116">
        <f>'１１月'!K29</f>
        <v>346531</v>
      </c>
      <c r="F29" s="74"/>
      <c r="G29" s="111"/>
      <c r="H29" s="110"/>
      <c r="I29" s="109"/>
      <c r="J29" s="108">
        <f t="shared" si="0"/>
        <v>1085</v>
      </c>
      <c r="K29" s="107">
        <f t="shared" si="0"/>
        <v>346531</v>
      </c>
      <c r="L29" s="106"/>
    </row>
    <row r="30" spans="2:12" s="60" customFormat="1" ht="20.25" customHeight="1">
      <c r="B30" s="61">
        <v>21</v>
      </c>
      <c r="C30" s="62" t="s">
        <v>25</v>
      </c>
      <c r="D30" s="120">
        <f>'１１月'!J30</f>
        <v>1229</v>
      </c>
      <c r="E30" s="116">
        <f>'１１月'!K30</f>
        <v>730401</v>
      </c>
      <c r="F30" s="112"/>
      <c r="G30" s="111"/>
      <c r="H30" s="110"/>
      <c r="I30" s="109"/>
      <c r="J30" s="108">
        <f t="shared" si="0"/>
        <v>1229</v>
      </c>
      <c r="K30" s="107">
        <f t="shared" si="0"/>
        <v>730401</v>
      </c>
      <c r="L30" s="106"/>
    </row>
    <row r="31" spans="2:12" s="60" customFormat="1" ht="20.25" customHeight="1">
      <c r="B31" s="61">
        <v>22</v>
      </c>
      <c r="C31" s="62" t="s">
        <v>26</v>
      </c>
      <c r="D31" s="120">
        <f>'１１月'!J31</f>
        <v>0</v>
      </c>
      <c r="E31" s="116">
        <f>'１１月'!K31</f>
        <v>0</v>
      </c>
      <c r="F31" s="112"/>
      <c r="G31" s="111"/>
      <c r="H31" s="110"/>
      <c r="I31" s="109"/>
      <c r="J31" s="108">
        <f t="shared" si="0"/>
        <v>0</v>
      </c>
      <c r="K31" s="107">
        <f t="shared" si="0"/>
        <v>0</v>
      </c>
      <c r="L31" s="106"/>
    </row>
    <row r="32" spans="2:12" s="60" customFormat="1" ht="20.25" customHeight="1">
      <c r="B32" s="61">
        <v>23</v>
      </c>
      <c r="C32" s="62" t="s">
        <v>27</v>
      </c>
      <c r="D32" s="120">
        <f>'１１月'!J32</f>
        <v>27</v>
      </c>
      <c r="E32" s="116">
        <f>'１１月'!K32</f>
        <v>19655</v>
      </c>
      <c r="F32" s="112"/>
      <c r="G32" s="111"/>
      <c r="H32" s="110"/>
      <c r="I32" s="109"/>
      <c r="J32" s="108">
        <f t="shared" si="0"/>
        <v>27</v>
      </c>
      <c r="K32" s="107">
        <f t="shared" si="0"/>
        <v>19655</v>
      </c>
      <c r="L32" s="106"/>
    </row>
    <row r="33" spans="2:12" s="60" customFormat="1" ht="20.25" customHeight="1">
      <c r="B33" s="61">
        <v>24</v>
      </c>
      <c r="C33" s="62" t="s">
        <v>28</v>
      </c>
      <c r="D33" s="120">
        <f>'１１月'!J33</f>
        <v>24722</v>
      </c>
      <c r="E33" s="116">
        <f>'１１月'!K33</f>
        <v>8035788</v>
      </c>
      <c r="F33" s="112"/>
      <c r="G33" s="111"/>
      <c r="H33" s="72"/>
      <c r="I33" s="109"/>
      <c r="J33" s="108">
        <f t="shared" si="0"/>
        <v>24722</v>
      </c>
      <c r="K33" s="107">
        <f t="shared" si="0"/>
        <v>8035788</v>
      </c>
      <c r="L33" s="106"/>
    </row>
    <row r="34" spans="2:12" s="60" customFormat="1" ht="32.25" customHeight="1">
      <c r="B34" s="61">
        <v>25</v>
      </c>
      <c r="C34" s="62" t="s">
        <v>29</v>
      </c>
      <c r="D34" s="120">
        <f>'１１月'!J34</f>
        <v>98689</v>
      </c>
      <c r="E34" s="116">
        <f>'１１月'!K34</f>
        <v>7996015</v>
      </c>
      <c r="F34" s="112"/>
      <c r="G34" s="111"/>
      <c r="H34" s="110"/>
      <c r="I34" s="109"/>
      <c r="J34" s="108">
        <f t="shared" si="0"/>
        <v>98689</v>
      </c>
      <c r="K34" s="107">
        <f t="shared" si="0"/>
        <v>7996015</v>
      </c>
      <c r="L34" s="106"/>
    </row>
    <row r="35" spans="2:12" s="60" customFormat="1" ht="20.25" customHeight="1">
      <c r="B35" s="61">
        <v>26</v>
      </c>
      <c r="C35" s="62" t="s">
        <v>30</v>
      </c>
      <c r="D35" s="120">
        <f>'１１月'!J35</f>
        <v>808</v>
      </c>
      <c r="E35" s="116">
        <f>'１１月'!K35</f>
        <v>102585</v>
      </c>
      <c r="F35" s="112"/>
      <c r="G35" s="111"/>
      <c r="H35" s="110"/>
      <c r="I35" s="109"/>
      <c r="J35" s="108">
        <f t="shared" si="0"/>
        <v>808</v>
      </c>
      <c r="K35" s="107">
        <f t="shared" si="0"/>
        <v>102585</v>
      </c>
      <c r="L35" s="106"/>
    </row>
    <row r="36" spans="2:12" s="60" customFormat="1" ht="20.25" customHeight="1">
      <c r="B36" s="61">
        <v>27</v>
      </c>
      <c r="C36" s="62" t="s">
        <v>31</v>
      </c>
      <c r="D36" s="120">
        <f>'１１月'!J36</f>
        <v>135</v>
      </c>
      <c r="E36" s="116">
        <f>'１１月'!K36</f>
        <v>26960</v>
      </c>
      <c r="F36" s="112"/>
      <c r="G36" s="111"/>
      <c r="H36" s="110"/>
      <c r="I36" s="109"/>
      <c r="J36" s="108">
        <f t="shared" si="0"/>
        <v>135</v>
      </c>
      <c r="K36" s="107">
        <f t="shared" si="0"/>
        <v>26960</v>
      </c>
      <c r="L36" s="106"/>
    </row>
    <row r="37" spans="2:12" s="60" customFormat="1" ht="20.25" customHeight="1">
      <c r="B37" s="61">
        <v>28</v>
      </c>
      <c r="C37" s="62" t="s">
        <v>33</v>
      </c>
      <c r="D37" s="120">
        <f>'１１月'!J37</f>
        <v>0</v>
      </c>
      <c r="E37" s="116">
        <f>'１１月'!K37</f>
        <v>0</v>
      </c>
      <c r="F37" s="112"/>
      <c r="G37" s="111"/>
      <c r="H37" s="110"/>
      <c r="I37" s="109"/>
      <c r="J37" s="108">
        <f t="shared" si="0"/>
        <v>0</v>
      </c>
      <c r="K37" s="107">
        <f t="shared" si="0"/>
        <v>0</v>
      </c>
      <c r="L37" s="106"/>
    </row>
    <row r="38" spans="2:12" s="60" customFormat="1" ht="20.25" customHeight="1">
      <c r="B38" s="61">
        <v>29</v>
      </c>
      <c r="C38" s="62" t="s">
        <v>32</v>
      </c>
      <c r="D38" s="120">
        <f>'１１月'!J38</f>
        <v>603</v>
      </c>
      <c r="E38" s="116">
        <f>'１１月'!K38</f>
        <v>119680</v>
      </c>
      <c r="F38" s="112"/>
      <c r="G38" s="111"/>
      <c r="H38" s="110"/>
      <c r="I38" s="109"/>
      <c r="J38" s="108">
        <f t="shared" si="0"/>
        <v>603</v>
      </c>
      <c r="K38" s="107">
        <f t="shared" si="0"/>
        <v>119680</v>
      </c>
      <c r="L38" s="106"/>
    </row>
    <row r="39" spans="2:12" s="60" customFormat="1" ht="20.25" customHeight="1">
      <c r="B39" s="61">
        <v>30</v>
      </c>
      <c r="C39" s="62" t="s">
        <v>34</v>
      </c>
      <c r="D39" s="120">
        <f>'１１月'!J39</f>
        <v>1244</v>
      </c>
      <c r="E39" s="116">
        <f>'１１月'!K39</f>
        <v>1368400</v>
      </c>
      <c r="F39" s="112"/>
      <c r="G39" s="111"/>
      <c r="H39" s="110"/>
      <c r="I39" s="109"/>
      <c r="J39" s="108">
        <f t="shared" si="0"/>
        <v>1244</v>
      </c>
      <c r="K39" s="107">
        <f t="shared" si="0"/>
        <v>1368400</v>
      </c>
      <c r="L39" s="106"/>
    </row>
    <row r="40" spans="2:12" s="60" customFormat="1" ht="20.25" customHeight="1">
      <c r="B40" s="61">
        <v>31</v>
      </c>
      <c r="C40" s="62" t="s">
        <v>35</v>
      </c>
      <c r="D40" s="120">
        <f>'１１月'!J40</f>
        <v>0</v>
      </c>
      <c r="E40" s="116">
        <f>'１１月'!K40</f>
        <v>0</v>
      </c>
      <c r="F40" s="112"/>
      <c r="G40" s="111"/>
      <c r="H40" s="110"/>
      <c r="I40" s="109"/>
      <c r="J40" s="108">
        <f t="shared" si="0"/>
        <v>0</v>
      </c>
      <c r="K40" s="107">
        <f t="shared" si="0"/>
        <v>0</v>
      </c>
      <c r="L40" s="106"/>
    </row>
    <row r="41" spans="2:12" s="60" customFormat="1" ht="20.25" customHeight="1">
      <c r="B41" s="61">
        <v>32</v>
      </c>
      <c r="C41" s="62" t="s">
        <v>36</v>
      </c>
      <c r="D41" s="120">
        <f>'１１月'!J41</f>
        <v>0</v>
      </c>
      <c r="E41" s="116">
        <f>'１１月'!K41</f>
        <v>0</v>
      </c>
      <c r="F41" s="112"/>
      <c r="G41" s="111"/>
      <c r="H41" s="110"/>
      <c r="I41" s="109"/>
      <c r="J41" s="108">
        <f t="shared" si="0"/>
        <v>0</v>
      </c>
      <c r="K41" s="107">
        <f t="shared" si="0"/>
        <v>0</v>
      </c>
      <c r="L41" s="106"/>
    </row>
    <row r="42" spans="2:12" s="60" customFormat="1" ht="20.25" customHeight="1">
      <c r="B42" s="61">
        <v>33</v>
      </c>
      <c r="C42" s="62" t="s">
        <v>37</v>
      </c>
      <c r="D42" s="120">
        <f>'１１月'!J42</f>
        <v>24237</v>
      </c>
      <c r="E42" s="116">
        <f>'１１月'!K42</f>
        <v>2143212</v>
      </c>
      <c r="F42" s="112"/>
      <c r="G42" s="111"/>
      <c r="H42" s="110"/>
      <c r="I42" s="109"/>
      <c r="J42" s="108">
        <f t="shared" si="0"/>
        <v>24237</v>
      </c>
      <c r="K42" s="107">
        <f t="shared" si="0"/>
        <v>2143212</v>
      </c>
      <c r="L42" s="106"/>
    </row>
    <row r="43" spans="2:12" s="60" customFormat="1" ht="33" customHeight="1">
      <c r="B43" s="61">
        <v>34</v>
      </c>
      <c r="C43" s="62" t="s">
        <v>38</v>
      </c>
      <c r="D43" s="120">
        <f>'１１月'!J43</f>
        <v>4982</v>
      </c>
      <c r="E43" s="116">
        <f>'１１月'!K43</f>
        <v>1625924</v>
      </c>
      <c r="F43" s="112"/>
      <c r="G43" s="111"/>
      <c r="H43" s="110"/>
      <c r="I43" s="109"/>
      <c r="J43" s="108">
        <f t="shared" si="0"/>
        <v>4982</v>
      </c>
      <c r="K43" s="107">
        <f t="shared" si="0"/>
        <v>1625924</v>
      </c>
      <c r="L43" s="106"/>
    </row>
    <row r="44" spans="2:12" s="60" customFormat="1" ht="20.25" customHeight="1">
      <c r="B44" s="61">
        <v>35</v>
      </c>
      <c r="C44" s="62" t="s">
        <v>39</v>
      </c>
      <c r="D44" s="120">
        <f>'１１月'!J44</f>
        <v>19</v>
      </c>
      <c r="E44" s="116">
        <f>'１１月'!K44</f>
        <v>113490</v>
      </c>
      <c r="F44" s="112"/>
      <c r="G44" s="111"/>
      <c r="H44" s="110"/>
      <c r="I44" s="109"/>
      <c r="J44" s="108">
        <f t="shared" si="0"/>
        <v>19</v>
      </c>
      <c r="K44" s="107">
        <f t="shared" si="0"/>
        <v>113490</v>
      </c>
      <c r="L44" s="106"/>
    </row>
    <row r="45" spans="2:12" s="60" customFormat="1" ht="20.25" customHeight="1">
      <c r="B45" s="61">
        <v>36</v>
      </c>
      <c r="C45" s="62" t="s">
        <v>40</v>
      </c>
      <c r="D45" s="120">
        <f>'１１月'!J45</f>
        <v>6072</v>
      </c>
      <c r="E45" s="116">
        <f>'１１月'!K45</f>
        <v>3002599</v>
      </c>
      <c r="F45" s="112"/>
      <c r="G45" s="111"/>
      <c r="H45" s="110"/>
      <c r="I45" s="109"/>
      <c r="J45" s="108">
        <f t="shared" si="0"/>
        <v>6072</v>
      </c>
      <c r="K45" s="107">
        <f t="shared" si="0"/>
        <v>3002599</v>
      </c>
      <c r="L45" s="106"/>
    </row>
    <row r="46" spans="2:12" ht="20.25" customHeight="1">
      <c r="B46" s="21">
        <v>37</v>
      </c>
      <c r="C46" s="22" t="s">
        <v>41</v>
      </c>
      <c r="D46" s="120">
        <f>'１１月'!J46</f>
        <v>5881</v>
      </c>
      <c r="E46" s="116">
        <f>'１１月'!K46</f>
        <v>930990</v>
      </c>
      <c r="F46" s="105"/>
      <c r="G46" s="104"/>
      <c r="H46" s="103"/>
      <c r="I46" s="102"/>
      <c r="J46" s="101">
        <f t="shared" si="0"/>
        <v>5881</v>
      </c>
      <c r="K46" s="100">
        <f t="shared" si="0"/>
        <v>930990</v>
      </c>
      <c r="L46" s="99"/>
    </row>
    <row r="47" spans="2:12" ht="32.25" customHeight="1">
      <c r="B47" s="21">
        <v>38</v>
      </c>
      <c r="C47" s="22" t="s">
        <v>42</v>
      </c>
      <c r="D47" s="120">
        <f>'１１月'!J47</f>
        <v>2992</v>
      </c>
      <c r="E47" s="116">
        <f>'１１月'!K47</f>
        <v>3995773</v>
      </c>
      <c r="F47" s="105"/>
      <c r="G47" s="104"/>
      <c r="H47" s="103"/>
      <c r="I47" s="102"/>
      <c r="J47" s="101">
        <f t="shared" si="0"/>
        <v>2992</v>
      </c>
      <c r="K47" s="100">
        <f t="shared" si="0"/>
        <v>3995773</v>
      </c>
      <c r="L47" s="99"/>
    </row>
    <row r="48" spans="2:12" ht="20.25" customHeight="1">
      <c r="B48" s="21">
        <v>39</v>
      </c>
      <c r="C48" s="22" t="s">
        <v>43</v>
      </c>
      <c r="D48" s="120">
        <f>'１１月'!J48</f>
        <v>0</v>
      </c>
      <c r="E48" s="116">
        <f>'１１月'!K48</f>
        <v>0</v>
      </c>
      <c r="F48" s="105"/>
      <c r="G48" s="104"/>
      <c r="H48" s="103"/>
      <c r="I48" s="102"/>
      <c r="J48" s="101">
        <f t="shared" si="0"/>
        <v>0</v>
      </c>
      <c r="K48" s="100">
        <f t="shared" si="0"/>
        <v>0</v>
      </c>
      <c r="L48" s="99"/>
    </row>
    <row r="49" spans="2:12" ht="20.25" customHeight="1" thickBot="1">
      <c r="B49" s="23">
        <v>40</v>
      </c>
      <c r="C49" s="24" t="s">
        <v>50</v>
      </c>
      <c r="D49" s="120">
        <f>'１１月'!J49</f>
        <v>6511</v>
      </c>
      <c r="E49" s="97">
        <f>'１１月'!K49</f>
        <v>2117215</v>
      </c>
      <c r="F49" s="98"/>
      <c r="G49" s="97"/>
      <c r="H49" s="96"/>
      <c r="I49" s="95"/>
      <c r="J49" s="94">
        <f t="shared" si="0"/>
        <v>6511</v>
      </c>
      <c r="K49" s="93">
        <f t="shared" si="0"/>
        <v>2117215</v>
      </c>
      <c r="L49" s="92"/>
    </row>
    <row r="50" spans="2:12" ht="21" customHeight="1" thickBot="1" thickTop="1">
      <c r="B50" s="140" t="s">
        <v>46</v>
      </c>
      <c r="C50" s="141"/>
      <c r="D50" s="91">
        <f aca="true" t="shared" si="1" ref="D50:I50">SUM(D10:D49)</f>
        <v>277776</v>
      </c>
      <c r="E50" s="90">
        <f t="shared" si="1"/>
        <v>61271570</v>
      </c>
      <c r="F50" s="89">
        <f t="shared" si="1"/>
        <v>0</v>
      </c>
      <c r="G50" s="87">
        <f t="shared" si="1"/>
        <v>0</v>
      </c>
      <c r="H50" s="89">
        <f t="shared" si="1"/>
        <v>0</v>
      </c>
      <c r="I50" s="87">
        <f t="shared" si="1"/>
        <v>0</v>
      </c>
      <c r="J50" s="88">
        <f t="shared" si="0"/>
        <v>277776</v>
      </c>
      <c r="K50" s="87">
        <f t="shared" si="0"/>
        <v>61271570</v>
      </c>
      <c r="L50" s="86"/>
    </row>
    <row r="51" spans="10:11" ht="13.5">
      <c r="J51" s="85"/>
      <c r="K51" s="85"/>
    </row>
    <row r="52" spans="10:11" ht="13.5">
      <c r="J52" s="84"/>
      <c r="K52" s="84"/>
    </row>
    <row r="53" spans="10:11" ht="13.5">
      <c r="J53" s="77"/>
      <c r="K53" s="77"/>
    </row>
    <row r="55" spans="4:11" ht="13.5">
      <c r="D55" s="75"/>
      <c r="E55" s="75"/>
      <c r="F55" s="75"/>
      <c r="G55" s="75"/>
      <c r="H55" s="75"/>
      <c r="I55" s="75"/>
      <c r="J55" s="82"/>
      <c r="K55" s="82"/>
    </row>
    <row r="56" spans="4:11" ht="13.5">
      <c r="D56" s="75"/>
      <c r="E56" s="75"/>
      <c r="F56" s="75"/>
      <c r="G56" s="75"/>
      <c r="H56" s="75"/>
      <c r="I56" s="75"/>
      <c r="J56" s="82"/>
      <c r="K56" s="82"/>
    </row>
    <row r="57" spans="4:11" ht="13.5">
      <c r="D57" s="80"/>
      <c r="E57" s="80"/>
      <c r="F57" s="80"/>
      <c r="G57" s="80"/>
      <c r="H57" s="80"/>
      <c r="I57" s="80"/>
      <c r="J57" s="80"/>
      <c r="K57" s="80"/>
    </row>
    <row r="58" spans="4:11" ht="13.5">
      <c r="D58" s="80"/>
      <c r="E58" s="80"/>
      <c r="F58" s="80"/>
      <c r="G58" s="80"/>
      <c r="H58" s="80"/>
      <c r="I58" s="80"/>
      <c r="J58" s="80"/>
      <c r="K58" s="80"/>
    </row>
    <row r="59" spans="4:11" ht="13.5">
      <c r="D59" s="80"/>
      <c r="E59" s="80"/>
      <c r="F59" s="80"/>
      <c r="G59" s="80"/>
      <c r="H59" s="80"/>
      <c r="I59" s="80"/>
      <c r="J59" s="83"/>
      <c r="K59" s="83"/>
    </row>
    <row r="60" spans="4:11" ht="13.5">
      <c r="D60" s="80"/>
      <c r="E60" s="80"/>
      <c r="F60" s="80"/>
      <c r="G60" s="80"/>
      <c r="H60" s="80"/>
      <c r="I60" s="80"/>
      <c r="J60" s="83"/>
      <c r="K60" s="83"/>
    </row>
    <row r="61" spans="4:11" ht="13.5">
      <c r="D61" s="80"/>
      <c r="E61" s="80"/>
      <c r="F61" s="80"/>
      <c r="G61" s="80"/>
      <c r="H61" s="80"/>
      <c r="I61" s="80"/>
      <c r="J61" s="80"/>
      <c r="K61" s="80"/>
    </row>
    <row r="62" spans="4:11" ht="13.5">
      <c r="D62" s="75"/>
      <c r="E62" s="75"/>
      <c r="F62" s="75"/>
      <c r="G62" s="75"/>
      <c r="H62" s="75"/>
      <c r="I62" s="75"/>
      <c r="J62" s="75"/>
      <c r="K62" s="75"/>
    </row>
    <row r="63" spans="4:11" ht="13.5">
      <c r="D63" s="75"/>
      <c r="E63" s="75"/>
      <c r="F63" s="75"/>
      <c r="G63" s="75"/>
      <c r="H63" s="75"/>
      <c r="I63" s="75"/>
      <c r="J63" s="82"/>
      <c r="K63" s="82"/>
    </row>
    <row r="64" spans="4:11" ht="13.5">
      <c r="D64" s="75"/>
      <c r="E64" s="75"/>
      <c r="F64" s="75"/>
      <c r="G64" s="75"/>
      <c r="H64" s="75"/>
      <c r="I64" s="75"/>
      <c r="J64" s="82"/>
      <c r="K64" s="82"/>
    </row>
    <row r="65" spans="4:11" ht="13.5">
      <c r="D65" s="75"/>
      <c r="E65" s="75"/>
      <c r="F65" s="75"/>
      <c r="G65" s="75"/>
      <c r="H65" s="75"/>
      <c r="I65" s="75"/>
      <c r="J65" s="75"/>
      <c r="K65" s="75"/>
    </row>
  </sheetData>
  <sheetProtection/>
  <mergeCells count="9">
    <mergeCell ref="B50:C50"/>
    <mergeCell ref="B2:L2"/>
    <mergeCell ref="J4:L4"/>
    <mergeCell ref="J5:L5"/>
    <mergeCell ref="D7:E7"/>
    <mergeCell ref="F7:G7"/>
    <mergeCell ref="H7:I7"/>
    <mergeCell ref="J7:K7"/>
    <mergeCell ref="L7:L9"/>
  </mergeCells>
  <printOptions horizontalCentered="1"/>
  <pageMargins left="0.3937007874015748" right="0.3937007874015748" top="0.5905511811023623" bottom="0.3937007874015748" header="0" footer="0"/>
  <pageSetup fitToHeight="1" fitToWidth="1" horizontalDpi="300" verticalDpi="300" orientation="portrait" paperSize="9" scale="8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65"/>
  <sheetViews>
    <sheetView zoomScalePageLayoutView="0" workbookViewId="0" topLeftCell="A1">
      <pane xSplit="5" ySplit="9" topLeftCell="F46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J34" sqref="J34"/>
    </sheetView>
  </sheetViews>
  <sheetFormatPr defaultColWidth="9.00390625" defaultRowHeight="13.5"/>
  <cols>
    <col min="1" max="1" width="4.375" style="1" customWidth="1"/>
    <col min="2" max="2" width="3.375" style="1" customWidth="1"/>
    <col min="3" max="3" width="15.125" style="1" customWidth="1"/>
    <col min="4" max="4" width="10.00390625" style="1" customWidth="1"/>
    <col min="5" max="5" width="11.25390625" style="1" customWidth="1"/>
    <col min="6" max="6" width="10.00390625" style="1" customWidth="1"/>
    <col min="7" max="7" width="11.25390625" style="1" customWidth="1"/>
    <col min="8" max="8" width="10.00390625" style="1" customWidth="1"/>
    <col min="9" max="9" width="11.25390625" style="1" customWidth="1"/>
    <col min="10" max="10" width="10.00390625" style="1" customWidth="1"/>
    <col min="11" max="11" width="11.25390625" style="1" customWidth="1"/>
    <col min="12" max="12" width="9.375" style="1" customWidth="1"/>
    <col min="13" max="13" width="4.00390625" style="1" customWidth="1"/>
    <col min="14" max="16384" width="9.00390625" style="1" customWidth="1"/>
  </cols>
  <sheetData>
    <row r="2" spans="2:12" ht="18.75" customHeight="1">
      <c r="B2" s="142" t="s">
        <v>47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</row>
    <row r="3" spans="2:12" ht="15" customHeight="1">
      <c r="B3" s="28" t="str">
        <f>'１月'!$B$3</f>
        <v>平成２９年</v>
      </c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2:12" ht="18" customHeight="1">
      <c r="B4" s="27"/>
      <c r="C4" s="54" t="s">
        <v>62</v>
      </c>
      <c r="E4" s="28" t="s">
        <v>54</v>
      </c>
      <c r="I4" s="121" t="s">
        <v>52</v>
      </c>
      <c r="J4" s="152" t="s">
        <v>57</v>
      </c>
      <c r="K4" s="152"/>
      <c r="L4" s="152"/>
    </row>
    <row r="5" spans="3:12" ht="18" customHeight="1">
      <c r="C5" s="1" t="s">
        <v>59</v>
      </c>
      <c r="I5" s="2" t="s">
        <v>53</v>
      </c>
      <c r="J5" s="148"/>
      <c r="K5" s="148"/>
      <c r="L5" s="148"/>
    </row>
    <row r="6" spans="5:12" ht="18" customHeight="1" thickBot="1">
      <c r="E6" s="1" t="s">
        <v>58</v>
      </c>
      <c r="I6" s="2"/>
      <c r="J6" s="55"/>
      <c r="K6" s="55"/>
      <c r="L6" s="55"/>
    </row>
    <row r="7" spans="2:12" ht="18.75" customHeight="1">
      <c r="B7" s="3"/>
      <c r="C7" s="4" t="s">
        <v>48</v>
      </c>
      <c r="D7" s="143" t="s">
        <v>0</v>
      </c>
      <c r="E7" s="144"/>
      <c r="F7" s="145" t="s">
        <v>1</v>
      </c>
      <c r="G7" s="146"/>
      <c r="H7" s="144" t="s">
        <v>2</v>
      </c>
      <c r="I7" s="144"/>
      <c r="J7" s="145" t="s">
        <v>3</v>
      </c>
      <c r="K7" s="146"/>
      <c r="L7" s="149" t="s">
        <v>4</v>
      </c>
    </row>
    <row r="8" spans="2:12" ht="18.75" customHeight="1">
      <c r="B8" s="5"/>
      <c r="C8" s="6"/>
      <c r="D8" s="7" t="s">
        <v>44</v>
      </c>
      <c r="E8" s="8" t="s">
        <v>45</v>
      </c>
      <c r="F8" s="9" t="s">
        <v>44</v>
      </c>
      <c r="G8" s="10" t="s">
        <v>45</v>
      </c>
      <c r="H8" s="11" t="s">
        <v>44</v>
      </c>
      <c r="I8" s="8" t="s">
        <v>45</v>
      </c>
      <c r="J8" s="9" t="s">
        <v>44</v>
      </c>
      <c r="K8" s="10" t="s">
        <v>45</v>
      </c>
      <c r="L8" s="150"/>
    </row>
    <row r="9" spans="2:12" ht="18.75" customHeight="1" thickBot="1">
      <c r="B9" s="12" t="s">
        <v>49</v>
      </c>
      <c r="C9" s="13"/>
      <c r="D9" s="14" t="s">
        <v>60</v>
      </c>
      <c r="E9" s="15" t="s">
        <v>5</v>
      </c>
      <c r="F9" s="16" t="s">
        <v>60</v>
      </c>
      <c r="G9" s="17" t="s">
        <v>5</v>
      </c>
      <c r="H9" s="18" t="s">
        <v>60</v>
      </c>
      <c r="I9" s="15" t="s">
        <v>5</v>
      </c>
      <c r="J9" s="16" t="s">
        <v>60</v>
      </c>
      <c r="K9" s="17" t="s">
        <v>5</v>
      </c>
      <c r="L9" s="151"/>
    </row>
    <row r="10" spans="2:14" ht="20.25" customHeight="1" thickTop="1">
      <c r="B10" s="19">
        <v>1</v>
      </c>
      <c r="C10" s="20" t="s">
        <v>6</v>
      </c>
      <c r="D10" s="120">
        <f>'１月'!J10</f>
        <v>32950</v>
      </c>
      <c r="E10" s="116">
        <f>'１月'!K10</f>
        <v>8664905</v>
      </c>
      <c r="F10" s="119">
        <v>1584</v>
      </c>
      <c r="G10" s="118">
        <v>117647</v>
      </c>
      <c r="H10" s="117">
        <v>2182</v>
      </c>
      <c r="I10" s="116">
        <v>374492</v>
      </c>
      <c r="J10" s="115">
        <f aca="true" t="shared" si="0" ref="J10:J50">D10+F10-H10</f>
        <v>32352</v>
      </c>
      <c r="K10" s="114">
        <f aca="true" t="shared" si="1" ref="K10:K50">E10+G10-I10</f>
        <v>8408060</v>
      </c>
      <c r="L10" s="113"/>
      <c r="N10" s="60"/>
    </row>
    <row r="11" spans="2:12" ht="20.25" customHeight="1">
      <c r="B11" s="21">
        <v>2</v>
      </c>
      <c r="C11" s="22" t="s">
        <v>7</v>
      </c>
      <c r="D11" s="120">
        <f>'１月'!J11</f>
        <v>1228</v>
      </c>
      <c r="E11" s="116">
        <f>'１月'!K11</f>
        <v>137530</v>
      </c>
      <c r="F11" s="105">
        <v>0</v>
      </c>
      <c r="G11" s="104">
        <v>0</v>
      </c>
      <c r="H11" s="103">
        <v>300</v>
      </c>
      <c r="I11" s="102">
        <v>45000</v>
      </c>
      <c r="J11" s="101">
        <f t="shared" si="0"/>
        <v>928</v>
      </c>
      <c r="K11" s="100">
        <f t="shared" si="1"/>
        <v>92530</v>
      </c>
      <c r="L11" s="99"/>
    </row>
    <row r="12" spans="2:12" ht="20.25" customHeight="1">
      <c r="B12" s="21">
        <v>3</v>
      </c>
      <c r="C12" s="22" t="s">
        <v>8</v>
      </c>
      <c r="D12" s="120">
        <f>'１月'!J12</f>
        <v>0</v>
      </c>
      <c r="E12" s="116">
        <f>'１月'!K12</f>
        <v>0</v>
      </c>
      <c r="F12" s="105">
        <v>0</v>
      </c>
      <c r="G12" s="104">
        <v>0</v>
      </c>
      <c r="H12" s="103">
        <v>0</v>
      </c>
      <c r="I12" s="102">
        <v>0</v>
      </c>
      <c r="J12" s="101">
        <f t="shared" si="0"/>
        <v>0</v>
      </c>
      <c r="K12" s="100">
        <f t="shared" si="1"/>
        <v>0</v>
      </c>
      <c r="L12" s="99"/>
    </row>
    <row r="13" spans="2:12" ht="20.25" customHeight="1">
      <c r="B13" s="21">
        <v>4</v>
      </c>
      <c r="C13" s="22" t="s">
        <v>9</v>
      </c>
      <c r="D13" s="120">
        <f>'１月'!J13</f>
        <v>1873</v>
      </c>
      <c r="E13" s="116">
        <f>'１月'!K13</f>
        <v>313570</v>
      </c>
      <c r="F13" s="105">
        <v>1097</v>
      </c>
      <c r="G13" s="104">
        <v>288975</v>
      </c>
      <c r="H13" s="103">
        <v>242</v>
      </c>
      <c r="I13" s="102">
        <v>34513</v>
      </c>
      <c r="J13" s="101">
        <f t="shared" si="0"/>
        <v>2728</v>
      </c>
      <c r="K13" s="100">
        <f t="shared" si="1"/>
        <v>568032</v>
      </c>
      <c r="L13" s="99"/>
    </row>
    <row r="14" spans="2:12" ht="20.25" customHeight="1">
      <c r="B14" s="21">
        <v>5</v>
      </c>
      <c r="C14" s="22" t="s">
        <v>10</v>
      </c>
      <c r="D14" s="120">
        <f>'１月'!J14</f>
        <v>0</v>
      </c>
      <c r="E14" s="116">
        <f>'１月'!K14</f>
        <v>0</v>
      </c>
      <c r="F14" s="105">
        <v>0</v>
      </c>
      <c r="G14" s="104">
        <v>0</v>
      </c>
      <c r="H14" s="103">
        <v>0</v>
      </c>
      <c r="I14" s="102">
        <v>0</v>
      </c>
      <c r="J14" s="101">
        <f t="shared" si="0"/>
        <v>0</v>
      </c>
      <c r="K14" s="100">
        <f t="shared" si="1"/>
        <v>0</v>
      </c>
      <c r="L14" s="99"/>
    </row>
    <row r="15" spans="2:12" ht="20.25" customHeight="1">
      <c r="B15" s="21">
        <v>6</v>
      </c>
      <c r="C15" s="22" t="s">
        <v>11</v>
      </c>
      <c r="D15" s="120">
        <f>'１月'!J15</f>
        <v>0</v>
      </c>
      <c r="E15" s="116">
        <f>'１月'!K15</f>
        <v>0</v>
      </c>
      <c r="F15" s="105">
        <v>0</v>
      </c>
      <c r="G15" s="104">
        <v>0</v>
      </c>
      <c r="H15" s="103">
        <v>0</v>
      </c>
      <c r="I15" s="102">
        <v>0</v>
      </c>
      <c r="J15" s="101">
        <f t="shared" si="0"/>
        <v>0</v>
      </c>
      <c r="K15" s="100">
        <f t="shared" si="1"/>
        <v>0</v>
      </c>
      <c r="L15" s="99"/>
    </row>
    <row r="16" spans="2:12" ht="20.25" customHeight="1">
      <c r="B16" s="21">
        <v>7</v>
      </c>
      <c r="C16" s="22" t="s">
        <v>12</v>
      </c>
      <c r="D16" s="120">
        <f>'１月'!J16</f>
        <v>0</v>
      </c>
      <c r="E16" s="116">
        <f>'１月'!K16</f>
        <v>0</v>
      </c>
      <c r="F16" s="105">
        <v>0</v>
      </c>
      <c r="G16" s="104">
        <v>0</v>
      </c>
      <c r="H16" s="103">
        <v>0</v>
      </c>
      <c r="I16" s="102">
        <v>0</v>
      </c>
      <c r="J16" s="101">
        <f t="shared" si="0"/>
        <v>0</v>
      </c>
      <c r="K16" s="100">
        <f t="shared" si="1"/>
        <v>0</v>
      </c>
      <c r="L16" s="99"/>
    </row>
    <row r="17" spans="2:12" ht="20.25" customHeight="1">
      <c r="B17" s="21">
        <v>8</v>
      </c>
      <c r="C17" s="22" t="s">
        <v>13</v>
      </c>
      <c r="D17" s="120">
        <f>'１月'!J17</f>
        <v>0</v>
      </c>
      <c r="E17" s="116">
        <f>'１月'!K17</f>
        <v>0</v>
      </c>
      <c r="F17" s="105">
        <v>105</v>
      </c>
      <c r="G17" s="104">
        <v>315000</v>
      </c>
      <c r="H17" s="103">
        <v>0</v>
      </c>
      <c r="I17" s="102">
        <v>0</v>
      </c>
      <c r="J17" s="101">
        <f t="shared" si="0"/>
        <v>105</v>
      </c>
      <c r="K17" s="100">
        <f t="shared" si="1"/>
        <v>315000</v>
      </c>
      <c r="L17" s="99"/>
    </row>
    <row r="18" spans="2:12" ht="20.25" customHeight="1">
      <c r="B18" s="21">
        <v>9</v>
      </c>
      <c r="C18" s="22" t="s">
        <v>14</v>
      </c>
      <c r="D18" s="120">
        <f>'１月'!J18</f>
        <v>58</v>
      </c>
      <c r="E18" s="116">
        <f>'１月'!K18</f>
        <v>9195</v>
      </c>
      <c r="F18" s="105">
        <v>62</v>
      </c>
      <c r="G18" s="104">
        <v>6120</v>
      </c>
      <c r="H18" s="103">
        <v>60</v>
      </c>
      <c r="I18" s="102">
        <v>5845</v>
      </c>
      <c r="J18" s="101">
        <f t="shared" si="0"/>
        <v>60</v>
      </c>
      <c r="K18" s="100">
        <f t="shared" si="1"/>
        <v>9470</v>
      </c>
      <c r="L18" s="99"/>
    </row>
    <row r="19" spans="2:12" ht="20.25" customHeight="1">
      <c r="B19" s="21">
        <v>10</v>
      </c>
      <c r="C19" s="22" t="s">
        <v>15</v>
      </c>
      <c r="D19" s="120">
        <f>'１月'!J19</f>
        <v>0</v>
      </c>
      <c r="E19" s="116">
        <f>'１月'!K19</f>
        <v>0</v>
      </c>
      <c r="F19" s="105">
        <v>0</v>
      </c>
      <c r="G19" s="104">
        <v>0</v>
      </c>
      <c r="H19" s="103">
        <v>0</v>
      </c>
      <c r="I19" s="102">
        <v>0</v>
      </c>
      <c r="J19" s="101">
        <f t="shared" si="0"/>
        <v>0</v>
      </c>
      <c r="K19" s="100">
        <f t="shared" si="1"/>
        <v>0</v>
      </c>
      <c r="L19" s="99"/>
    </row>
    <row r="20" spans="2:12" ht="20.25" customHeight="1">
      <c r="B20" s="21">
        <v>11</v>
      </c>
      <c r="C20" s="22" t="s">
        <v>16</v>
      </c>
      <c r="D20" s="120">
        <f>'１月'!J20</f>
        <v>0</v>
      </c>
      <c r="E20" s="116">
        <f>'１月'!K20</f>
        <v>0</v>
      </c>
      <c r="F20" s="105">
        <v>0</v>
      </c>
      <c r="G20" s="104">
        <v>0</v>
      </c>
      <c r="H20" s="103">
        <v>0</v>
      </c>
      <c r="I20" s="102">
        <v>0</v>
      </c>
      <c r="J20" s="101">
        <f t="shared" si="0"/>
        <v>0</v>
      </c>
      <c r="K20" s="100">
        <f t="shared" si="1"/>
        <v>0</v>
      </c>
      <c r="L20" s="99"/>
    </row>
    <row r="21" spans="2:12" ht="20.25" customHeight="1">
      <c r="B21" s="21">
        <v>12</v>
      </c>
      <c r="C21" s="22" t="s">
        <v>17</v>
      </c>
      <c r="D21" s="120">
        <f>'１月'!J21</f>
        <v>0</v>
      </c>
      <c r="E21" s="116">
        <f>'１月'!K21</f>
        <v>0</v>
      </c>
      <c r="F21" s="105">
        <v>0</v>
      </c>
      <c r="G21" s="104">
        <v>0</v>
      </c>
      <c r="H21" s="103">
        <v>0</v>
      </c>
      <c r="I21" s="102">
        <v>0</v>
      </c>
      <c r="J21" s="101">
        <f t="shared" si="0"/>
        <v>0</v>
      </c>
      <c r="K21" s="100">
        <f t="shared" si="1"/>
        <v>0</v>
      </c>
      <c r="L21" s="99"/>
    </row>
    <row r="22" spans="2:12" ht="20.25" customHeight="1">
      <c r="B22" s="21">
        <v>13</v>
      </c>
      <c r="C22" s="22" t="s">
        <v>18</v>
      </c>
      <c r="D22" s="120">
        <f>'１月'!J22</f>
        <v>5361</v>
      </c>
      <c r="E22" s="116">
        <f>'１月'!K22</f>
        <v>767640</v>
      </c>
      <c r="F22" s="105">
        <v>2961</v>
      </c>
      <c r="G22" s="104">
        <v>352840</v>
      </c>
      <c r="H22" s="103">
        <v>2396</v>
      </c>
      <c r="I22" s="102">
        <v>308400</v>
      </c>
      <c r="J22" s="101">
        <f t="shared" si="0"/>
        <v>5926</v>
      </c>
      <c r="K22" s="100">
        <f t="shared" si="1"/>
        <v>812080</v>
      </c>
      <c r="L22" s="99"/>
    </row>
    <row r="23" spans="2:12" s="60" customFormat="1" ht="20.25" customHeight="1">
      <c r="B23" s="61">
        <v>14</v>
      </c>
      <c r="C23" s="62" t="s">
        <v>19</v>
      </c>
      <c r="D23" s="120">
        <f>'１月'!J23</f>
        <v>2605</v>
      </c>
      <c r="E23" s="116">
        <f>'１月'!K23</f>
        <v>1667683</v>
      </c>
      <c r="F23" s="112">
        <v>983</v>
      </c>
      <c r="G23" s="111">
        <v>1557350</v>
      </c>
      <c r="H23" s="110">
        <v>1280</v>
      </c>
      <c r="I23" s="109">
        <v>1783616</v>
      </c>
      <c r="J23" s="108">
        <f t="shared" si="0"/>
        <v>2308</v>
      </c>
      <c r="K23" s="107">
        <f t="shared" si="1"/>
        <v>1441417</v>
      </c>
      <c r="L23" s="106"/>
    </row>
    <row r="24" spans="2:12" ht="20.25" customHeight="1">
      <c r="B24" s="21">
        <v>15</v>
      </c>
      <c r="C24" s="22" t="s">
        <v>20</v>
      </c>
      <c r="D24" s="120">
        <f>'１月'!J24</f>
        <v>25647</v>
      </c>
      <c r="E24" s="116">
        <f>'１月'!K24</f>
        <v>3126078</v>
      </c>
      <c r="F24" s="105">
        <v>1142</v>
      </c>
      <c r="G24" s="104">
        <v>445973</v>
      </c>
      <c r="H24" s="103">
        <v>1181</v>
      </c>
      <c r="I24" s="102">
        <v>506332</v>
      </c>
      <c r="J24" s="101">
        <f t="shared" si="0"/>
        <v>25608</v>
      </c>
      <c r="K24" s="100">
        <f t="shared" si="1"/>
        <v>3065719</v>
      </c>
      <c r="L24" s="99"/>
    </row>
    <row r="25" spans="2:12" ht="20.25" customHeight="1">
      <c r="B25" s="21">
        <v>16</v>
      </c>
      <c r="C25" s="22" t="s">
        <v>21</v>
      </c>
      <c r="D25" s="120">
        <f>'１月'!J25</f>
        <v>6580</v>
      </c>
      <c r="E25" s="116">
        <f>'１月'!K25</f>
        <v>3767342</v>
      </c>
      <c r="F25" s="105">
        <v>4805</v>
      </c>
      <c r="G25" s="104">
        <v>1124627</v>
      </c>
      <c r="H25" s="103">
        <f>4699+6</f>
        <v>4705</v>
      </c>
      <c r="I25" s="102">
        <f>1118304+25865</f>
        <v>1144169</v>
      </c>
      <c r="J25" s="101">
        <f t="shared" si="0"/>
        <v>6680</v>
      </c>
      <c r="K25" s="100">
        <f t="shared" si="1"/>
        <v>3747800</v>
      </c>
      <c r="L25" s="99"/>
    </row>
    <row r="26" spans="2:12" ht="20.25" customHeight="1">
      <c r="B26" s="21">
        <v>17</v>
      </c>
      <c r="C26" s="22" t="s">
        <v>22</v>
      </c>
      <c r="D26" s="120">
        <f>'１月'!J26</f>
        <v>18777</v>
      </c>
      <c r="E26" s="116">
        <f>'１月'!K26</f>
        <v>6501049</v>
      </c>
      <c r="F26" s="105">
        <v>7888</v>
      </c>
      <c r="G26" s="104">
        <v>1468734</v>
      </c>
      <c r="H26" s="103">
        <v>7449</v>
      </c>
      <c r="I26" s="102">
        <v>1328214</v>
      </c>
      <c r="J26" s="101">
        <f t="shared" si="0"/>
        <v>19216</v>
      </c>
      <c r="K26" s="100">
        <f t="shared" si="1"/>
        <v>6641569</v>
      </c>
      <c r="L26" s="99"/>
    </row>
    <row r="27" spans="2:12" ht="20.25" customHeight="1">
      <c r="B27" s="21">
        <v>18</v>
      </c>
      <c r="C27" s="22" t="s">
        <v>51</v>
      </c>
      <c r="D27" s="120">
        <f>'１月'!J27</f>
        <v>1968</v>
      </c>
      <c r="E27" s="116">
        <f>'１月'!K27</f>
        <v>313550</v>
      </c>
      <c r="F27" s="105">
        <v>279</v>
      </c>
      <c r="G27" s="104">
        <v>71300</v>
      </c>
      <c r="H27" s="103">
        <v>321</v>
      </c>
      <c r="I27" s="102">
        <v>78700</v>
      </c>
      <c r="J27" s="101">
        <f t="shared" si="0"/>
        <v>1926</v>
      </c>
      <c r="K27" s="100">
        <f t="shared" si="1"/>
        <v>306150</v>
      </c>
      <c r="L27" s="99"/>
    </row>
    <row r="28" spans="2:12" ht="20.25" customHeight="1">
      <c r="B28" s="21">
        <v>19</v>
      </c>
      <c r="C28" s="22" t="s">
        <v>23</v>
      </c>
      <c r="D28" s="120">
        <f>'１月'!J28</f>
        <v>700</v>
      </c>
      <c r="E28" s="116">
        <f>'１月'!K28</f>
        <v>77000</v>
      </c>
      <c r="F28" s="105">
        <v>770</v>
      </c>
      <c r="G28" s="104">
        <v>84700</v>
      </c>
      <c r="H28" s="103">
        <v>770</v>
      </c>
      <c r="I28" s="102">
        <v>84700</v>
      </c>
      <c r="J28" s="101">
        <f t="shared" si="0"/>
        <v>700</v>
      </c>
      <c r="K28" s="100">
        <f t="shared" si="1"/>
        <v>77000</v>
      </c>
      <c r="L28" s="99"/>
    </row>
    <row r="29" spans="2:12" s="60" customFormat="1" ht="20.25" customHeight="1">
      <c r="B29" s="61">
        <v>20</v>
      </c>
      <c r="C29" s="62" t="s">
        <v>24</v>
      </c>
      <c r="D29" s="120">
        <f>'１月'!J29</f>
        <v>1110</v>
      </c>
      <c r="E29" s="116">
        <f>'１月'!K29</f>
        <v>339961</v>
      </c>
      <c r="F29" s="74">
        <f>17+24</f>
        <v>41</v>
      </c>
      <c r="G29" s="111">
        <f>3400+45960</f>
        <v>49360</v>
      </c>
      <c r="H29" s="110">
        <f>20+43</f>
        <v>63</v>
      </c>
      <c r="I29" s="109">
        <f>4000+52070</f>
        <v>56070</v>
      </c>
      <c r="J29" s="108">
        <f t="shared" si="0"/>
        <v>1088</v>
      </c>
      <c r="K29" s="107">
        <f t="shared" si="1"/>
        <v>333251</v>
      </c>
      <c r="L29" s="106"/>
    </row>
    <row r="30" spans="2:12" s="60" customFormat="1" ht="20.25" customHeight="1">
      <c r="B30" s="61">
        <v>21</v>
      </c>
      <c r="C30" s="62" t="s">
        <v>25</v>
      </c>
      <c r="D30" s="120">
        <f>'１月'!J30</f>
        <v>1501</v>
      </c>
      <c r="E30" s="116">
        <f>'１月'!K30</f>
        <v>797055</v>
      </c>
      <c r="F30" s="112">
        <f>442+586</f>
        <v>1028</v>
      </c>
      <c r="G30" s="111">
        <f>210840+151916</f>
        <v>362756</v>
      </c>
      <c r="H30" s="110">
        <f>317+576</f>
        <v>893</v>
      </c>
      <c r="I30" s="109">
        <f>167940+131273</f>
        <v>299213</v>
      </c>
      <c r="J30" s="108">
        <f t="shared" si="0"/>
        <v>1636</v>
      </c>
      <c r="K30" s="107">
        <f t="shared" si="1"/>
        <v>860598</v>
      </c>
      <c r="L30" s="106"/>
    </row>
    <row r="31" spans="2:12" s="60" customFormat="1" ht="20.25" customHeight="1">
      <c r="B31" s="61">
        <v>22</v>
      </c>
      <c r="C31" s="62" t="s">
        <v>26</v>
      </c>
      <c r="D31" s="120">
        <f>'１月'!J31</f>
        <v>0</v>
      </c>
      <c r="E31" s="116">
        <f>'１月'!K31</f>
        <v>0</v>
      </c>
      <c r="F31" s="112">
        <v>0</v>
      </c>
      <c r="G31" s="111">
        <v>0</v>
      </c>
      <c r="H31" s="110">
        <v>0</v>
      </c>
      <c r="I31" s="109">
        <v>0</v>
      </c>
      <c r="J31" s="108">
        <f t="shared" si="0"/>
        <v>0</v>
      </c>
      <c r="K31" s="107">
        <f t="shared" si="1"/>
        <v>0</v>
      </c>
      <c r="L31" s="106"/>
    </row>
    <row r="32" spans="2:12" s="60" customFormat="1" ht="20.25" customHeight="1">
      <c r="B32" s="61">
        <v>23</v>
      </c>
      <c r="C32" s="62" t="s">
        <v>27</v>
      </c>
      <c r="D32" s="120">
        <f>'１月'!J32</f>
        <v>20</v>
      </c>
      <c r="E32" s="116">
        <f>'１月'!K32</f>
        <v>13600</v>
      </c>
      <c r="F32" s="112">
        <v>9</v>
      </c>
      <c r="G32" s="111">
        <v>16455</v>
      </c>
      <c r="H32" s="110">
        <v>9</v>
      </c>
      <c r="I32" s="109">
        <v>14855</v>
      </c>
      <c r="J32" s="108">
        <f t="shared" si="0"/>
        <v>20</v>
      </c>
      <c r="K32" s="107">
        <f t="shared" si="1"/>
        <v>15200</v>
      </c>
      <c r="L32" s="106"/>
    </row>
    <row r="33" spans="2:12" s="60" customFormat="1" ht="20.25" customHeight="1">
      <c r="B33" s="61">
        <v>24</v>
      </c>
      <c r="C33" s="62" t="s">
        <v>28</v>
      </c>
      <c r="D33" s="120">
        <f>'１月'!J33</f>
        <v>21149</v>
      </c>
      <c r="E33" s="116">
        <f>'１月'!K33</f>
        <v>6385849</v>
      </c>
      <c r="F33" s="112">
        <v>18685</v>
      </c>
      <c r="G33" s="111">
        <v>5804750</v>
      </c>
      <c r="H33" s="72">
        <v>17207</v>
      </c>
      <c r="I33" s="109">
        <v>5118795</v>
      </c>
      <c r="J33" s="108">
        <f t="shared" si="0"/>
        <v>22627</v>
      </c>
      <c r="K33" s="107">
        <f t="shared" si="1"/>
        <v>7071804</v>
      </c>
      <c r="L33" s="106"/>
    </row>
    <row r="34" spans="2:12" s="60" customFormat="1" ht="32.25" customHeight="1">
      <c r="B34" s="61">
        <v>25</v>
      </c>
      <c r="C34" s="62" t="s">
        <v>29</v>
      </c>
      <c r="D34" s="120">
        <f>'１月'!J34</f>
        <v>109827</v>
      </c>
      <c r="E34" s="116">
        <f>'１月'!K34</f>
        <v>5920701</v>
      </c>
      <c r="F34" s="112">
        <f>20453+196</f>
        <v>20649</v>
      </c>
      <c r="G34" s="111">
        <f>3736326+294000</f>
        <v>4030326</v>
      </c>
      <c r="H34" s="110">
        <f>19177+130</f>
        <v>19307</v>
      </c>
      <c r="I34" s="109">
        <f>2862258+265900</f>
        <v>3128158</v>
      </c>
      <c r="J34" s="108">
        <f t="shared" si="0"/>
        <v>111169</v>
      </c>
      <c r="K34" s="107">
        <f t="shared" si="1"/>
        <v>6822869</v>
      </c>
      <c r="L34" s="106"/>
    </row>
    <row r="35" spans="2:12" s="60" customFormat="1" ht="20.25" customHeight="1">
      <c r="B35" s="61">
        <v>26</v>
      </c>
      <c r="C35" s="62" t="s">
        <v>30</v>
      </c>
      <c r="D35" s="122">
        <f>'１月'!J35</f>
        <v>4301</v>
      </c>
      <c r="E35" s="123">
        <f>'１月'!K35</f>
        <v>3298058</v>
      </c>
      <c r="F35" s="112">
        <v>580</v>
      </c>
      <c r="G35" s="111">
        <v>70580</v>
      </c>
      <c r="H35" s="110">
        <v>529</v>
      </c>
      <c r="I35" s="109">
        <v>62342</v>
      </c>
      <c r="J35" s="108">
        <f t="shared" si="0"/>
        <v>4352</v>
      </c>
      <c r="K35" s="107">
        <f t="shared" si="1"/>
        <v>3306296</v>
      </c>
      <c r="L35" s="106"/>
    </row>
    <row r="36" spans="2:12" s="60" customFormat="1" ht="20.25" customHeight="1">
      <c r="B36" s="61">
        <v>27</v>
      </c>
      <c r="C36" s="62" t="s">
        <v>31</v>
      </c>
      <c r="D36" s="120">
        <f>'１月'!J36</f>
        <v>76</v>
      </c>
      <c r="E36" s="116">
        <f>'１月'!K36</f>
        <v>15400</v>
      </c>
      <c r="F36" s="112">
        <v>0</v>
      </c>
      <c r="G36" s="111">
        <v>9880</v>
      </c>
      <c r="H36" s="110">
        <v>28</v>
      </c>
      <c r="I36" s="109">
        <v>15680</v>
      </c>
      <c r="J36" s="108">
        <f t="shared" si="0"/>
        <v>48</v>
      </c>
      <c r="K36" s="107">
        <f t="shared" si="1"/>
        <v>9600</v>
      </c>
      <c r="L36" s="106"/>
    </row>
    <row r="37" spans="2:12" s="60" customFormat="1" ht="20.25" customHeight="1">
      <c r="B37" s="61">
        <v>28</v>
      </c>
      <c r="C37" s="62" t="s">
        <v>33</v>
      </c>
      <c r="D37" s="120">
        <f>'１月'!J37</f>
        <v>0</v>
      </c>
      <c r="E37" s="116">
        <f>'１月'!K37</f>
        <v>0</v>
      </c>
      <c r="F37" s="112">
        <v>0</v>
      </c>
      <c r="G37" s="111">
        <v>0</v>
      </c>
      <c r="H37" s="110">
        <v>0</v>
      </c>
      <c r="I37" s="109">
        <v>0</v>
      </c>
      <c r="J37" s="108">
        <f t="shared" si="0"/>
        <v>0</v>
      </c>
      <c r="K37" s="107">
        <f t="shared" si="1"/>
        <v>0</v>
      </c>
      <c r="L37" s="106"/>
    </row>
    <row r="38" spans="2:12" s="60" customFormat="1" ht="20.25" customHeight="1">
      <c r="B38" s="61">
        <v>29</v>
      </c>
      <c r="C38" s="62" t="s">
        <v>32</v>
      </c>
      <c r="D38" s="120">
        <f>'１月'!J38</f>
        <v>612</v>
      </c>
      <c r="E38" s="116">
        <f>'１月'!K38</f>
        <v>123400</v>
      </c>
      <c r="F38" s="112">
        <v>1</v>
      </c>
      <c r="G38" s="111">
        <v>1</v>
      </c>
      <c r="H38" s="110">
        <v>33</v>
      </c>
      <c r="I38" s="109">
        <v>6881</v>
      </c>
      <c r="J38" s="108">
        <f t="shared" si="0"/>
        <v>580</v>
      </c>
      <c r="K38" s="107">
        <f t="shared" si="1"/>
        <v>116520</v>
      </c>
      <c r="L38" s="106"/>
    </row>
    <row r="39" spans="2:12" s="60" customFormat="1" ht="20.25" customHeight="1">
      <c r="B39" s="61">
        <v>30</v>
      </c>
      <c r="C39" s="62" t="s">
        <v>34</v>
      </c>
      <c r="D39" s="120">
        <f>'１月'!J39</f>
        <v>1244</v>
      </c>
      <c r="E39" s="116">
        <f>'１月'!K39</f>
        <v>1368400</v>
      </c>
      <c r="F39" s="112">
        <v>300</v>
      </c>
      <c r="G39" s="111">
        <v>330000</v>
      </c>
      <c r="H39" s="110">
        <v>340</v>
      </c>
      <c r="I39" s="109">
        <v>374000</v>
      </c>
      <c r="J39" s="108">
        <f t="shared" si="0"/>
        <v>1204</v>
      </c>
      <c r="K39" s="107">
        <f t="shared" si="1"/>
        <v>1324400</v>
      </c>
      <c r="L39" s="106"/>
    </row>
    <row r="40" spans="2:12" s="60" customFormat="1" ht="20.25" customHeight="1">
      <c r="B40" s="61">
        <v>31</v>
      </c>
      <c r="C40" s="62" t="s">
        <v>35</v>
      </c>
      <c r="D40" s="120">
        <f>'１月'!J40</f>
        <v>0</v>
      </c>
      <c r="E40" s="116">
        <f>'１月'!K40</f>
        <v>0</v>
      </c>
      <c r="F40" s="112">
        <v>0</v>
      </c>
      <c r="G40" s="111">
        <v>0</v>
      </c>
      <c r="H40" s="110">
        <v>0</v>
      </c>
      <c r="I40" s="109">
        <v>0</v>
      </c>
      <c r="J40" s="108">
        <f t="shared" si="0"/>
        <v>0</v>
      </c>
      <c r="K40" s="107">
        <f t="shared" si="1"/>
        <v>0</v>
      </c>
      <c r="L40" s="106"/>
    </row>
    <row r="41" spans="2:12" s="60" customFormat="1" ht="20.25" customHeight="1">
      <c r="B41" s="61">
        <v>32</v>
      </c>
      <c r="C41" s="62" t="s">
        <v>36</v>
      </c>
      <c r="D41" s="120">
        <f>'１月'!J41</f>
        <v>0</v>
      </c>
      <c r="E41" s="116">
        <f>'１月'!K41</f>
        <v>0</v>
      </c>
      <c r="F41" s="112">
        <v>0</v>
      </c>
      <c r="G41" s="111">
        <v>0</v>
      </c>
      <c r="H41" s="110">
        <v>0</v>
      </c>
      <c r="I41" s="109">
        <v>0</v>
      </c>
      <c r="J41" s="108">
        <f t="shared" si="0"/>
        <v>0</v>
      </c>
      <c r="K41" s="107">
        <f t="shared" si="1"/>
        <v>0</v>
      </c>
      <c r="L41" s="106"/>
    </row>
    <row r="42" spans="2:12" s="60" customFormat="1" ht="20.25" customHeight="1">
      <c r="B42" s="61">
        <v>33</v>
      </c>
      <c r="C42" s="62" t="s">
        <v>37</v>
      </c>
      <c r="D42" s="120">
        <f>'１月'!J42</f>
        <v>43007</v>
      </c>
      <c r="E42" s="116">
        <f>'１月'!K42</f>
        <v>6918502</v>
      </c>
      <c r="F42" s="112">
        <v>16023</v>
      </c>
      <c r="G42" s="111">
        <v>4444432</v>
      </c>
      <c r="H42" s="110">
        <v>12120</v>
      </c>
      <c r="I42" s="109">
        <v>3350476</v>
      </c>
      <c r="J42" s="108">
        <f t="shared" si="0"/>
        <v>46910</v>
      </c>
      <c r="K42" s="107">
        <f t="shared" si="1"/>
        <v>8012458</v>
      </c>
      <c r="L42" s="106"/>
    </row>
    <row r="43" spans="2:12" s="60" customFormat="1" ht="33" customHeight="1">
      <c r="B43" s="61">
        <v>34</v>
      </c>
      <c r="C43" s="62" t="s">
        <v>38</v>
      </c>
      <c r="D43" s="120">
        <f>'１月'!J43</f>
        <v>6603</v>
      </c>
      <c r="E43" s="116">
        <f>'１月'!K43</f>
        <v>2231642</v>
      </c>
      <c r="F43" s="112">
        <v>6591</v>
      </c>
      <c r="G43" s="111">
        <v>2080631</v>
      </c>
      <c r="H43" s="110">
        <v>7253</v>
      </c>
      <c r="I43" s="109">
        <v>2241349</v>
      </c>
      <c r="J43" s="108">
        <f t="shared" si="0"/>
        <v>5941</v>
      </c>
      <c r="K43" s="107">
        <f t="shared" si="1"/>
        <v>2070924</v>
      </c>
      <c r="L43" s="106"/>
    </row>
    <row r="44" spans="2:12" s="60" customFormat="1" ht="20.25" customHeight="1">
      <c r="B44" s="61">
        <v>35</v>
      </c>
      <c r="C44" s="62" t="s">
        <v>39</v>
      </c>
      <c r="D44" s="120">
        <f>'１月'!J44</f>
        <v>19</v>
      </c>
      <c r="E44" s="116">
        <f>'１月'!K44</f>
        <v>113400</v>
      </c>
      <c r="F44" s="112">
        <v>2</v>
      </c>
      <c r="G44" s="111">
        <v>1501</v>
      </c>
      <c r="H44" s="110">
        <v>2</v>
      </c>
      <c r="I44" s="109">
        <v>1531</v>
      </c>
      <c r="J44" s="108">
        <f t="shared" si="0"/>
        <v>19</v>
      </c>
      <c r="K44" s="107">
        <f t="shared" si="1"/>
        <v>113370</v>
      </c>
      <c r="L44" s="106"/>
    </row>
    <row r="45" spans="2:12" s="60" customFormat="1" ht="20.25" customHeight="1">
      <c r="B45" s="61">
        <v>36</v>
      </c>
      <c r="C45" s="62" t="s">
        <v>40</v>
      </c>
      <c r="D45" s="120">
        <f>'１月'!J45</f>
        <v>4415</v>
      </c>
      <c r="E45" s="116">
        <f>'１月'!K45</f>
        <v>2803363</v>
      </c>
      <c r="F45" s="112">
        <v>3919</v>
      </c>
      <c r="G45" s="111">
        <v>1251725</v>
      </c>
      <c r="H45" s="110">
        <v>3458</v>
      </c>
      <c r="I45" s="109">
        <v>1428887</v>
      </c>
      <c r="J45" s="108">
        <f t="shared" si="0"/>
        <v>4876</v>
      </c>
      <c r="K45" s="107">
        <f t="shared" si="1"/>
        <v>2626201</v>
      </c>
      <c r="L45" s="106"/>
    </row>
    <row r="46" spans="2:12" ht="20.25" customHeight="1">
      <c r="B46" s="21">
        <v>37</v>
      </c>
      <c r="C46" s="22" t="s">
        <v>41</v>
      </c>
      <c r="D46" s="120">
        <f>'１月'!J46</f>
        <v>5575</v>
      </c>
      <c r="E46" s="116">
        <f>'１月'!K46</f>
        <v>1049173</v>
      </c>
      <c r="F46" s="105">
        <v>3398</v>
      </c>
      <c r="G46" s="104">
        <v>599456</v>
      </c>
      <c r="H46" s="103">
        <v>2497</v>
      </c>
      <c r="I46" s="102">
        <v>530005</v>
      </c>
      <c r="J46" s="101">
        <f t="shared" si="0"/>
        <v>6476</v>
      </c>
      <c r="K46" s="100">
        <f t="shared" si="1"/>
        <v>1118624</v>
      </c>
      <c r="L46" s="99"/>
    </row>
    <row r="47" spans="2:12" ht="32.25" customHeight="1">
      <c r="B47" s="21">
        <v>38</v>
      </c>
      <c r="C47" s="22" t="s">
        <v>42</v>
      </c>
      <c r="D47" s="120">
        <f>'１月'!J47</f>
        <v>2373</v>
      </c>
      <c r="E47" s="116">
        <f>'１月'!K47</f>
        <v>2954382</v>
      </c>
      <c r="F47" s="105">
        <v>1512</v>
      </c>
      <c r="G47" s="104">
        <v>2909190</v>
      </c>
      <c r="H47" s="103">
        <v>1392</v>
      </c>
      <c r="I47" s="102">
        <v>2447474</v>
      </c>
      <c r="J47" s="101">
        <f t="shared" si="0"/>
        <v>2493</v>
      </c>
      <c r="K47" s="100">
        <f t="shared" si="1"/>
        <v>3416098</v>
      </c>
      <c r="L47" s="99"/>
    </row>
    <row r="48" spans="2:12" ht="20.25" customHeight="1">
      <c r="B48" s="21">
        <v>39</v>
      </c>
      <c r="C48" s="22" t="s">
        <v>43</v>
      </c>
      <c r="D48" s="120">
        <f>'１月'!J48</f>
        <v>0</v>
      </c>
      <c r="E48" s="116">
        <f>'１月'!K48</f>
        <v>0</v>
      </c>
      <c r="F48" s="105">
        <v>0</v>
      </c>
      <c r="G48" s="104">
        <v>0</v>
      </c>
      <c r="H48" s="103">
        <v>0</v>
      </c>
      <c r="I48" s="102">
        <v>0</v>
      </c>
      <c r="J48" s="101">
        <f t="shared" si="0"/>
        <v>0</v>
      </c>
      <c r="K48" s="100">
        <f t="shared" si="1"/>
        <v>0</v>
      </c>
      <c r="L48" s="99"/>
    </row>
    <row r="49" spans="2:12" ht="20.25" customHeight="1" thickBot="1">
      <c r="B49" s="23">
        <v>40</v>
      </c>
      <c r="C49" s="24" t="s">
        <v>50</v>
      </c>
      <c r="D49" s="120">
        <f>'１月'!J49</f>
        <v>5537</v>
      </c>
      <c r="E49" s="116">
        <f>'１月'!K49</f>
        <v>1932692</v>
      </c>
      <c r="F49" s="98">
        <v>3832</v>
      </c>
      <c r="G49" s="97">
        <v>906148</v>
      </c>
      <c r="H49" s="96">
        <v>4052</v>
      </c>
      <c r="I49" s="95">
        <v>1033685</v>
      </c>
      <c r="J49" s="94">
        <f t="shared" si="0"/>
        <v>5317</v>
      </c>
      <c r="K49" s="93">
        <f t="shared" si="1"/>
        <v>1805155</v>
      </c>
      <c r="L49" s="92"/>
    </row>
    <row r="50" spans="2:12" ht="21" customHeight="1" thickBot="1" thickTop="1">
      <c r="B50" s="140" t="s">
        <v>46</v>
      </c>
      <c r="C50" s="141"/>
      <c r="D50" s="91">
        <f aca="true" t="shared" si="2" ref="D50:I50">SUM(D10:D49)</f>
        <v>305116</v>
      </c>
      <c r="E50" s="90">
        <f t="shared" si="2"/>
        <v>61611120</v>
      </c>
      <c r="F50" s="89">
        <f t="shared" si="2"/>
        <v>98246</v>
      </c>
      <c r="G50" s="87">
        <f t="shared" si="2"/>
        <v>28700457</v>
      </c>
      <c r="H50" s="89">
        <f t="shared" si="2"/>
        <v>90069</v>
      </c>
      <c r="I50" s="87">
        <f t="shared" si="2"/>
        <v>25803382</v>
      </c>
      <c r="J50" s="88">
        <f t="shared" si="0"/>
        <v>313293</v>
      </c>
      <c r="K50" s="87">
        <f t="shared" si="1"/>
        <v>64508195</v>
      </c>
      <c r="L50" s="86"/>
    </row>
    <row r="51" spans="10:11" ht="13.5">
      <c r="J51" s="85"/>
      <c r="K51" s="85"/>
    </row>
    <row r="52" spans="10:11" ht="13.5">
      <c r="J52" s="84"/>
      <c r="K52" s="84"/>
    </row>
    <row r="53" spans="10:11" ht="13.5">
      <c r="J53" s="77"/>
      <c r="K53" s="77"/>
    </row>
    <row r="55" spans="4:11" ht="13.5">
      <c r="D55" s="75"/>
      <c r="E55" s="75"/>
      <c r="F55" s="75"/>
      <c r="G55" s="75"/>
      <c r="H55" s="75"/>
      <c r="I55" s="75"/>
      <c r="J55" s="82"/>
      <c r="K55" s="82"/>
    </row>
    <row r="56" spans="4:11" ht="13.5">
      <c r="D56" s="75"/>
      <c r="E56" s="75"/>
      <c r="F56" s="75"/>
      <c r="G56" s="75"/>
      <c r="H56" s="75"/>
      <c r="I56" s="75"/>
      <c r="J56" s="82"/>
      <c r="K56" s="82"/>
    </row>
    <row r="57" spans="4:11" ht="13.5">
      <c r="D57" s="80"/>
      <c r="E57" s="80"/>
      <c r="F57" s="80"/>
      <c r="G57" s="80"/>
      <c r="H57" s="80"/>
      <c r="I57" s="80"/>
      <c r="J57" s="80"/>
      <c r="K57" s="80"/>
    </row>
    <row r="58" spans="4:11" ht="13.5">
      <c r="D58" s="80"/>
      <c r="E58" s="80"/>
      <c r="F58" s="80"/>
      <c r="G58" s="80"/>
      <c r="H58" s="80"/>
      <c r="I58" s="80"/>
      <c r="J58" s="80"/>
      <c r="K58" s="80"/>
    </row>
    <row r="59" spans="4:11" ht="13.5">
      <c r="D59" s="80"/>
      <c r="E59" s="80"/>
      <c r="F59" s="80"/>
      <c r="G59" s="80"/>
      <c r="H59" s="80"/>
      <c r="I59" s="80"/>
      <c r="J59" s="83"/>
      <c r="K59" s="83"/>
    </row>
    <row r="60" spans="4:11" ht="13.5">
      <c r="D60" s="80"/>
      <c r="E60" s="80"/>
      <c r="F60" s="80"/>
      <c r="G60" s="80"/>
      <c r="H60" s="80"/>
      <c r="I60" s="80"/>
      <c r="J60" s="83"/>
      <c r="K60" s="83"/>
    </row>
    <row r="61" spans="4:11" ht="13.5">
      <c r="D61" s="80"/>
      <c r="E61" s="80"/>
      <c r="F61" s="80"/>
      <c r="G61" s="80"/>
      <c r="H61" s="80"/>
      <c r="I61" s="80"/>
      <c r="J61" s="80"/>
      <c r="K61" s="80"/>
    </row>
    <row r="62" spans="4:11" ht="13.5">
      <c r="D62" s="75"/>
      <c r="E62" s="75"/>
      <c r="F62" s="75"/>
      <c r="G62" s="75"/>
      <c r="H62" s="75"/>
      <c r="I62" s="75"/>
      <c r="J62" s="75"/>
      <c r="K62" s="75"/>
    </row>
    <row r="63" spans="4:11" ht="13.5">
      <c r="D63" s="75"/>
      <c r="E63" s="75"/>
      <c r="F63" s="75"/>
      <c r="G63" s="75"/>
      <c r="H63" s="75"/>
      <c r="I63" s="75"/>
      <c r="J63" s="82"/>
      <c r="K63" s="82"/>
    </row>
    <row r="64" spans="4:11" ht="13.5">
      <c r="D64" s="75"/>
      <c r="E64" s="75"/>
      <c r="F64" s="75"/>
      <c r="G64" s="75"/>
      <c r="H64" s="75"/>
      <c r="I64" s="75"/>
      <c r="J64" s="82"/>
      <c r="K64" s="82"/>
    </row>
    <row r="65" spans="4:11" ht="13.5">
      <c r="D65" s="75"/>
      <c r="E65" s="75"/>
      <c r="F65" s="75"/>
      <c r="G65" s="75"/>
      <c r="H65" s="75"/>
      <c r="I65" s="75"/>
      <c r="J65" s="75"/>
      <c r="K65" s="75"/>
    </row>
  </sheetData>
  <sheetProtection/>
  <mergeCells count="9">
    <mergeCell ref="B50:C50"/>
    <mergeCell ref="B2:L2"/>
    <mergeCell ref="D7:E7"/>
    <mergeCell ref="F7:G7"/>
    <mergeCell ref="H7:I7"/>
    <mergeCell ref="J7:K7"/>
    <mergeCell ref="J4:L4"/>
    <mergeCell ref="J5:L5"/>
    <mergeCell ref="L7:L9"/>
  </mergeCells>
  <printOptions horizontalCentered="1"/>
  <pageMargins left="0.3937007874015748" right="0.3937007874015748" top="0.5905511811023623" bottom="0.3937007874015748" header="0" footer="0"/>
  <pageSetup fitToHeight="1" fitToWidth="1" horizontalDpi="300" verticalDpi="300" orientation="portrait" paperSize="9" scale="8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65"/>
  <sheetViews>
    <sheetView zoomScalePageLayoutView="0" workbookViewId="0" topLeftCell="A1">
      <pane xSplit="5" ySplit="9" topLeftCell="F19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J51" sqref="J51:K52"/>
    </sheetView>
  </sheetViews>
  <sheetFormatPr defaultColWidth="9.00390625" defaultRowHeight="13.5"/>
  <cols>
    <col min="1" max="1" width="4.375" style="1" customWidth="1"/>
    <col min="2" max="2" width="3.375" style="1" customWidth="1"/>
    <col min="3" max="3" width="15.125" style="1" customWidth="1"/>
    <col min="4" max="4" width="10.00390625" style="1" customWidth="1"/>
    <col min="5" max="5" width="11.25390625" style="1" customWidth="1"/>
    <col min="6" max="6" width="10.00390625" style="1" customWidth="1"/>
    <col min="7" max="7" width="11.25390625" style="1" customWidth="1"/>
    <col min="8" max="8" width="10.00390625" style="1" customWidth="1"/>
    <col min="9" max="9" width="11.25390625" style="1" customWidth="1"/>
    <col min="10" max="10" width="10.00390625" style="1" customWidth="1"/>
    <col min="11" max="11" width="11.25390625" style="1" customWidth="1"/>
    <col min="12" max="12" width="9.375" style="1" customWidth="1"/>
    <col min="13" max="13" width="4.00390625" style="1" customWidth="1"/>
    <col min="14" max="16384" width="9.00390625" style="1" customWidth="1"/>
  </cols>
  <sheetData>
    <row r="2" spans="2:12" ht="18.75" customHeight="1">
      <c r="B2" s="142" t="s">
        <v>47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</row>
    <row r="3" spans="2:12" ht="15" customHeight="1">
      <c r="B3" s="28" t="str">
        <f>'１月'!$B$3</f>
        <v>平成２９年</v>
      </c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2:12" ht="18" customHeight="1">
      <c r="B4" s="27"/>
      <c r="C4" s="54" t="s">
        <v>63</v>
      </c>
      <c r="E4" s="28" t="s">
        <v>54</v>
      </c>
      <c r="I4" s="121" t="s">
        <v>52</v>
      </c>
      <c r="J4" s="152" t="s">
        <v>57</v>
      </c>
      <c r="K4" s="152"/>
      <c r="L4" s="152"/>
    </row>
    <row r="5" spans="3:12" ht="18" customHeight="1">
      <c r="C5" s="1" t="s">
        <v>59</v>
      </c>
      <c r="I5" s="2" t="s">
        <v>53</v>
      </c>
      <c r="J5" s="148"/>
      <c r="K5" s="148"/>
      <c r="L5" s="148"/>
    </row>
    <row r="6" spans="5:12" ht="18" customHeight="1" thickBot="1">
      <c r="E6" s="1" t="s">
        <v>58</v>
      </c>
      <c r="I6" s="2"/>
      <c r="J6" s="55"/>
      <c r="K6" s="55"/>
      <c r="L6" s="55"/>
    </row>
    <row r="7" spans="2:12" ht="18.75" customHeight="1">
      <c r="B7" s="3"/>
      <c r="C7" s="4" t="s">
        <v>48</v>
      </c>
      <c r="D7" s="143" t="s">
        <v>0</v>
      </c>
      <c r="E7" s="144"/>
      <c r="F7" s="145" t="s">
        <v>1</v>
      </c>
      <c r="G7" s="146"/>
      <c r="H7" s="144" t="s">
        <v>2</v>
      </c>
      <c r="I7" s="144"/>
      <c r="J7" s="145" t="s">
        <v>3</v>
      </c>
      <c r="K7" s="146"/>
      <c r="L7" s="149" t="s">
        <v>4</v>
      </c>
    </row>
    <row r="8" spans="2:12" ht="18.75" customHeight="1">
      <c r="B8" s="5"/>
      <c r="C8" s="6"/>
      <c r="D8" s="7" t="s">
        <v>44</v>
      </c>
      <c r="E8" s="8" t="s">
        <v>45</v>
      </c>
      <c r="F8" s="9" t="s">
        <v>44</v>
      </c>
      <c r="G8" s="10" t="s">
        <v>45</v>
      </c>
      <c r="H8" s="11" t="s">
        <v>44</v>
      </c>
      <c r="I8" s="8" t="s">
        <v>45</v>
      </c>
      <c r="J8" s="9" t="s">
        <v>44</v>
      </c>
      <c r="K8" s="10" t="s">
        <v>45</v>
      </c>
      <c r="L8" s="150"/>
    </row>
    <row r="9" spans="2:12" ht="18.75" customHeight="1" thickBot="1">
      <c r="B9" s="12" t="s">
        <v>49</v>
      </c>
      <c r="C9" s="13"/>
      <c r="D9" s="14" t="s">
        <v>55</v>
      </c>
      <c r="E9" s="15" t="s">
        <v>5</v>
      </c>
      <c r="F9" s="16" t="s">
        <v>55</v>
      </c>
      <c r="G9" s="17" t="s">
        <v>5</v>
      </c>
      <c r="H9" s="18" t="s">
        <v>55</v>
      </c>
      <c r="I9" s="15" t="s">
        <v>5</v>
      </c>
      <c r="J9" s="16" t="s">
        <v>55</v>
      </c>
      <c r="K9" s="17" t="s">
        <v>5</v>
      </c>
      <c r="L9" s="151"/>
    </row>
    <row r="10" spans="2:14" ht="20.25" customHeight="1" thickTop="1">
      <c r="B10" s="19">
        <v>1</v>
      </c>
      <c r="C10" s="20" t="s">
        <v>6</v>
      </c>
      <c r="D10" s="120">
        <f>'２月'!J10</f>
        <v>32352</v>
      </c>
      <c r="E10" s="116">
        <f>'２月'!K10</f>
        <v>8408060</v>
      </c>
      <c r="F10" s="119">
        <v>2336</v>
      </c>
      <c r="G10" s="118">
        <v>343213</v>
      </c>
      <c r="H10" s="117">
        <v>2094</v>
      </c>
      <c r="I10" s="116">
        <v>320937</v>
      </c>
      <c r="J10" s="115">
        <f aca="true" t="shared" si="0" ref="J10:K50">D10+F10-H10</f>
        <v>32594</v>
      </c>
      <c r="K10" s="114">
        <f t="shared" si="0"/>
        <v>8430336</v>
      </c>
      <c r="L10" s="113"/>
      <c r="N10" s="60"/>
    </row>
    <row r="11" spans="2:12" ht="20.25" customHeight="1">
      <c r="B11" s="21">
        <v>2</v>
      </c>
      <c r="C11" s="22" t="s">
        <v>7</v>
      </c>
      <c r="D11" s="120">
        <f>'２月'!J11</f>
        <v>928</v>
      </c>
      <c r="E11" s="116">
        <f>'２月'!K11</f>
        <v>92530</v>
      </c>
      <c r="F11" s="105">
        <v>0</v>
      </c>
      <c r="G11" s="104">
        <v>0</v>
      </c>
      <c r="H11" s="103">
        <v>300</v>
      </c>
      <c r="I11" s="102">
        <v>45000</v>
      </c>
      <c r="J11" s="101">
        <f t="shared" si="0"/>
        <v>628</v>
      </c>
      <c r="K11" s="100">
        <f t="shared" si="0"/>
        <v>47530</v>
      </c>
      <c r="L11" s="99"/>
    </row>
    <row r="12" spans="2:12" ht="20.25" customHeight="1">
      <c r="B12" s="21">
        <v>3</v>
      </c>
      <c r="C12" s="22" t="s">
        <v>8</v>
      </c>
      <c r="D12" s="120">
        <f>'２月'!J12</f>
        <v>0</v>
      </c>
      <c r="E12" s="116">
        <f>'２月'!K12</f>
        <v>0</v>
      </c>
      <c r="F12" s="105">
        <v>0</v>
      </c>
      <c r="G12" s="104">
        <v>0</v>
      </c>
      <c r="H12" s="103">
        <v>0</v>
      </c>
      <c r="I12" s="102">
        <v>0</v>
      </c>
      <c r="J12" s="101">
        <f t="shared" si="0"/>
        <v>0</v>
      </c>
      <c r="K12" s="100">
        <f t="shared" si="0"/>
        <v>0</v>
      </c>
      <c r="L12" s="99"/>
    </row>
    <row r="13" spans="2:12" ht="20.25" customHeight="1">
      <c r="B13" s="21">
        <v>4</v>
      </c>
      <c r="C13" s="22" t="s">
        <v>9</v>
      </c>
      <c r="D13" s="120">
        <f>'２月'!J13</f>
        <v>2728</v>
      </c>
      <c r="E13" s="116">
        <f>'２月'!K13</f>
        <v>568032</v>
      </c>
      <c r="F13" s="105">
        <v>512</v>
      </c>
      <c r="G13" s="104">
        <v>110758</v>
      </c>
      <c r="H13" s="103">
        <v>237</v>
      </c>
      <c r="I13" s="102">
        <v>36645</v>
      </c>
      <c r="J13" s="101">
        <f t="shared" si="0"/>
        <v>3003</v>
      </c>
      <c r="K13" s="100">
        <f t="shared" si="0"/>
        <v>642145</v>
      </c>
      <c r="L13" s="99"/>
    </row>
    <row r="14" spans="2:12" ht="20.25" customHeight="1">
      <c r="B14" s="21">
        <v>5</v>
      </c>
      <c r="C14" s="22" t="s">
        <v>10</v>
      </c>
      <c r="D14" s="120">
        <f>'２月'!J14</f>
        <v>0</v>
      </c>
      <c r="E14" s="116">
        <f>'２月'!K14</f>
        <v>0</v>
      </c>
      <c r="F14" s="105">
        <v>0</v>
      </c>
      <c r="G14" s="104">
        <v>0</v>
      </c>
      <c r="H14" s="103">
        <v>0</v>
      </c>
      <c r="I14" s="102">
        <v>0</v>
      </c>
      <c r="J14" s="101">
        <f t="shared" si="0"/>
        <v>0</v>
      </c>
      <c r="K14" s="100">
        <f t="shared" si="0"/>
        <v>0</v>
      </c>
      <c r="L14" s="99"/>
    </row>
    <row r="15" spans="2:12" ht="20.25" customHeight="1">
      <c r="B15" s="21">
        <v>6</v>
      </c>
      <c r="C15" s="22" t="s">
        <v>11</v>
      </c>
      <c r="D15" s="120">
        <f>'２月'!J15</f>
        <v>0</v>
      </c>
      <c r="E15" s="116">
        <f>'２月'!K15</f>
        <v>0</v>
      </c>
      <c r="F15" s="105">
        <v>0</v>
      </c>
      <c r="G15" s="104">
        <v>0</v>
      </c>
      <c r="H15" s="103">
        <v>0</v>
      </c>
      <c r="I15" s="102">
        <v>0</v>
      </c>
      <c r="J15" s="101">
        <f t="shared" si="0"/>
        <v>0</v>
      </c>
      <c r="K15" s="100">
        <f t="shared" si="0"/>
        <v>0</v>
      </c>
      <c r="L15" s="99"/>
    </row>
    <row r="16" spans="2:12" ht="20.25" customHeight="1">
      <c r="B16" s="21">
        <v>7</v>
      </c>
      <c r="C16" s="22" t="s">
        <v>12</v>
      </c>
      <c r="D16" s="120">
        <f>'２月'!J16</f>
        <v>0</v>
      </c>
      <c r="E16" s="116">
        <f>'２月'!K16</f>
        <v>0</v>
      </c>
      <c r="F16" s="105">
        <v>0</v>
      </c>
      <c r="G16" s="104">
        <v>0</v>
      </c>
      <c r="H16" s="103">
        <v>0</v>
      </c>
      <c r="I16" s="102">
        <v>0</v>
      </c>
      <c r="J16" s="101">
        <f t="shared" si="0"/>
        <v>0</v>
      </c>
      <c r="K16" s="100">
        <f t="shared" si="0"/>
        <v>0</v>
      </c>
      <c r="L16" s="99"/>
    </row>
    <row r="17" spans="2:12" ht="20.25" customHeight="1">
      <c r="B17" s="21">
        <v>8</v>
      </c>
      <c r="C17" s="22" t="s">
        <v>13</v>
      </c>
      <c r="D17" s="120">
        <f>'２月'!J17</f>
        <v>105</v>
      </c>
      <c r="E17" s="116">
        <f>'２月'!K17</f>
        <v>315000</v>
      </c>
      <c r="F17" s="105">
        <v>1014</v>
      </c>
      <c r="G17" s="104">
        <v>3042000</v>
      </c>
      <c r="H17" s="103">
        <v>170</v>
      </c>
      <c r="I17" s="102">
        <v>510000</v>
      </c>
      <c r="J17" s="101">
        <f t="shared" si="0"/>
        <v>949</v>
      </c>
      <c r="K17" s="100">
        <f t="shared" si="0"/>
        <v>2847000</v>
      </c>
      <c r="L17" s="99"/>
    </row>
    <row r="18" spans="2:12" ht="20.25" customHeight="1">
      <c r="B18" s="21">
        <v>9</v>
      </c>
      <c r="C18" s="22" t="s">
        <v>14</v>
      </c>
      <c r="D18" s="120">
        <f>'２月'!J18</f>
        <v>60</v>
      </c>
      <c r="E18" s="116">
        <f>'２月'!K18</f>
        <v>9470</v>
      </c>
      <c r="F18" s="105">
        <v>60</v>
      </c>
      <c r="G18" s="104">
        <v>5700</v>
      </c>
      <c r="H18" s="103">
        <v>57</v>
      </c>
      <c r="I18" s="102">
        <v>5645</v>
      </c>
      <c r="J18" s="101">
        <f t="shared" si="0"/>
        <v>63</v>
      </c>
      <c r="K18" s="100">
        <f t="shared" si="0"/>
        <v>9525</v>
      </c>
      <c r="L18" s="99"/>
    </row>
    <row r="19" spans="2:12" ht="20.25" customHeight="1">
      <c r="B19" s="21">
        <v>10</v>
      </c>
      <c r="C19" s="22" t="s">
        <v>15</v>
      </c>
      <c r="D19" s="120">
        <f>'２月'!J19</f>
        <v>0</v>
      </c>
      <c r="E19" s="116">
        <f>'２月'!K19</f>
        <v>0</v>
      </c>
      <c r="F19" s="105">
        <v>0</v>
      </c>
      <c r="G19" s="104">
        <v>0</v>
      </c>
      <c r="H19" s="103">
        <v>0</v>
      </c>
      <c r="I19" s="102">
        <v>0</v>
      </c>
      <c r="J19" s="101">
        <f t="shared" si="0"/>
        <v>0</v>
      </c>
      <c r="K19" s="100">
        <f t="shared" si="0"/>
        <v>0</v>
      </c>
      <c r="L19" s="99"/>
    </row>
    <row r="20" spans="2:12" ht="20.25" customHeight="1">
      <c r="B20" s="21">
        <v>11</v>
      </c>
      <c r="C20" s="22" t="s">
        <v>16</v>
      </c>
      <c r="D20" s="120">
        <f>'２月'!J20</f>
        <v>0</v>
      </c>
      <c r="E20" s="116">
        <f>'２月'!K20</f>
        <v>0</v>
      </c>
      <c r="F20" s="105">
        <v>0</v>
      </c>
      <c r="G20" s="104">
        <v>0</v>
      </c>
      <c r="H20" s="103">
        <v>0</v>
      </c>
      <c r="I20" s="102">
        <v>0</v>
      </c>
      <c r="J20" s="101">
        <f t="shared" si="0"/>
        <v>0</v>
      </c>
      <c r="K20" s="100">
        <f t="shared" si="0"/>
        <v>0</v>
      </c>
      <c r="L20" s="99"/>
    </row>
    <row r="21" spans="2:12" ht="20.25" customHeight="1">
      <c r="B21" s="21">
        <v>12</v>
      </c>
      <c r="C21" s="22" t="s">
        <v>17</v>
      </c>
      <c r="D21" s="120">
        <f>'２月'!J21</f>
        <v>0</v>
      </c>
      <c r="E21" s="116">
        <f>'２月'!K21</f>
        <v>0</v>
      </c>
      <c r="F21" s="105">
        <v>0</v>
      </c>
      <c r="G21" s="104">
        <v>0</v>
      </c>
      <c r="H21" s="103">
        <v>0</v>
      </c>
      <c r="I21" s="102">
        <v>0</v>
      </c>
      <c r="J21" s="101">
        <f t="shared" si="0"/>
        <v>0</v>
      </c>
      <c r="K21" s="100">
        <f t="shared" si="0"/>
        <v>0</v>
      </c>
      <c r="L21" s="99"/>
    </row>
    <row r="22" spans="2:12" ht="20.25" customHeight="1">
      <c r="B22" s="21">
        <v>13</v>
      </c>
      <c r="C22" s="22" t="s">
        <v>18</v>
      </c>
      <c r="D22" s="120">
        <f>'２月'!J22</f>
        <v>5926</v>
      </c>
      <c r="E22" s="116">
        <f>'２月'!K22</f>
        <v>812080</v>
      </c>
      <c r="F22" s="105">
        <v>3410</v>
      </c>
      <c r="G22" s="104">
        <v>433080</v>
      </c>
      <c r="H22" s="103">
        <v>2638</v>
      </c>
      <c r="I22" s="102">
        <v>332900</v>
      </c>
      <c r="J22" s="101">
        <f t="shared" si="0"/>
        <v>6698</v>
      </c>
      <c r="K22" s="100">
        <f t="shared" si="0"/>
        <v>912260</v>
      </c>
      <c r="L22" s="99"/>
    </row>
    <row r="23" spans="2:12" s="60" customFormat="1" ht="20.25" customHeight="1">
      <c r="B23" s="61">
        <v>14</v>
      </c>
      <c r="C23" s="62" t="s">
        <v>19</v>
      </c>
      <c r="D23" s="120">
        <f>'２月'!J23</f>
        <v>2308</v>
      </c>
      <c r="E23" s="116">
        <f>'２月'!K23</f>
        <v>1441417</v>
      </c>
      <c r="F23" s="112">
        <v>1658</v>
      </c>
      <c r="G23" s="111">
        <v>2046900</v>
      </c>
      <c r="H23" s="110">
        <v>1189</v>
      </c>
      <c r="I23" s="109">
        <v>1665259</v>
      </c>
      <c r="J23" s="108">
        <f t="shared" si="0"/>
        <v>2777</v>
      </c>
      <c r="K23" s="107">
        <f t="shared" si="0"/>
        <v>1823058</v>
      </c>
      <c r="L23" s="106"/>
    </row>
    <row r="24" spans="2:12" ht="20.25" customHeight="1">
      <c r="B24" s="21">
        <v>15</v>
      </c>
      <c r="C24" s="22" t="s">
        <v>20</v>
      </c>
      <c r="D24" s="120">
        <f>'２月'!J24</f>
        <v>25608</v>
      </c>
      <c r="E24" s="116">
        <f>'２月'!K24</f>
        <v>3065719</v>
      </c>
      <c r="F24" s="105">
        <v>1260</v>
      </c>
      <c r="G24" s="104">
        <v>1560863</v>
      </c>
      <c r="H24" s="103">
        <v>1206</v>
      </c>
      <c r="I24" s="102">
        <v>1582013</v>
      </c>
      <c r="J24" s="101">
        <f t="shared" si="0"/>
        <v>25662</v>
      </c>
      <c r="K24" s="100">
        <f t="shared" si="0"/>
        <v>3044569</v>
      </c>
      <c r="L24" s="99"/>
    </row>
    <row r="25" spans="2:12" ht="20.25" customHeight="1">
      <c r="B25" s="21">
        <v>16</v>
      </c>
      <c r="C25" s="22" t="s">
        <v>21</v>
      </c>
      <c r="D25" s="120">
        <f>'２月'!J25</f>
        <v>6680</v>
      </c>
      <c r="E25" s="116">
        <f>'２月'!K25</f>
        <v>3747800</v>
      </c>
      <c r="F25" s="105">
        <f>4523+6</f>
        <v>4529</v>
      </c>
      <c r="G25" s="104">
        <f>1085523+15654</f>
        <v>1101177</v>
      </c>
      <c r="H25" s="103">
        <f>4966+4</f>
        <v>4970</v>
      </c>
      <c r="I25" s="102">
        <f>1261281+10698</f>
        <v>1271979</v>
      </c>
      <c r="J25" s="101">
        <f t="shared" si="0"/>
        <v>6239</v>
      </c>
      <c r="K25" s="100">
        <f t="shared" si="0"/>
        <v>3576998</v>
      </c>
      <c r="L25" s="99"/>
    </row>
    <row r="26" spans="2:12" ht="20.25" customHeight="1">
      <c r="B26" s="21">
        <v>17</v>
      </c>
      <c r="C26" s="22" t="s">
        <v>22</v>
      </c>
      <c r="D26" s="120">
        <f>'２月'!J26</f>
        <v>19216</v>
      </c>
      <c r="E26" s="116">
        <f>'２月'!K26</f>
        <v>6641569</v>
      </c>
      <c r="F26" s="105">
        <v>7089</v>
      </c>
      <c r="G26" s="104">
        <v>1336605</v>
      </c>
      <c r="H26" s="103">
        <v>7452</v>
      </c>
      <c r="I26" s="102">
        <v>1548275</v>
      </c>
      <c r="J26" s="101">
        <f t="shared" si="0"/>
        <v>18853</v>
      </c>
      <c r="K26" s="100">
        <f t="shared" si="0"/>
        <v>6429899</v>
      </c>
      <c r="L26" s="99"/>
    </row>
    <row r="27" spans="2:12" ht="20.25" customHeight="1">
      <c r="B27" s="21">
        <v>18</v>
      </c>
      <c r="C27" s="22" t="s">
        <v>51</v>
      </c>
      <c r="D27" s="120">
        <f>'２月'!J27</f>
        <v>1926</v>
      </c>
      <c r="E27" s="116">
        <f>'２月'!K27</f>
        <v>306150</v>
      </c>
      <c r="F27" s="105">
        <v>428</v>
      </c>
      <c r="G27" s="104">
        <v>107650</v>
      </c>
      <c r="H27" s="103">
        <v>302</v>
      </c>
      <c r="I27" s="102">
        <v>78950</v>
      </c>
      <c r="J27" s="101">
        <f t="shared" si="0"/>
        <v>2052</v>
      </c>
      <c r="K27" s="100">
        <f t="shared" si="0"/>
        <v>334850</v>
      </c>
      <c r="L27" s="99"/>
    </row>
    <row r="28" spans="2:12" ht="20.25" customHeight="1">
      <c r="B28" s="21">
        <v>19</v>
      </c>
      <c r="C28" s="22" t="s">
        <v>23</v>
      </c>
      <c r="D28" s="120">
        <f>'２月'!J28</f>
        <v>700</v>
      </c>
      <c r="E28" s="116">
        <f>'２月'!K28</f>
        <v>77000</v>
      </c>
      <c r="F28" s="105">
        <v>930</v>
      </c>
      <c r="G28" s="104">
        <v>102300</v>
      </c>
      <c r="H28" s="103">
        <v>1030</v>
      </c>
      <c r="I28" s="102">
        <v>113300</v>
      </c>
      <c r="J28" s="101">
        <f t="shared" si="0"/>
        <v>600</v>
      </c>
      <c r="K28" s="100">
        <f t="shared" si="0"/>
        <v>66000</v>
      </c>
      <c r="L28" s="99"/>
    </row>
    <row r="29" spans="2:12" s="60" customFormat="1" ht="20.25" customHeight="1">
      <c r="B29" s="61">
        <v>20</v>
      </c>
      <c r="C29" s="62" t="s">
        <v>24</v>
      </c>
      <c r="D29" s="122">
        <f>'２月'!J29</f>
        <v>1088</v>
      </c>
      <c r="E29" s="123">
        <f>'２月'!K29</f>
        <v>333251</v>
      </c>
      <c r="F29" s="112">
        <f>15+30</f>
        <v>45</v>
      </c>
      <c r="G29" s="111">
        <f>3000+57450</f>
        <v>60450</v>
      </c>
      <c r="H29" s="110">
        <f>22+42</f>
        <v>64</v>
      </c>
      <c r="I29" s="109">
        <f>4400+48480</f>
        <v>52880</v>
      </c>
      <c r="J29" s="108">
        <f t="shared" si="0"/>
        <v>1069</v>
      </c>
      <c r="K29" s="107">
        <f t="shared" si="0"/>
        <v>340821</v>
      </c>
      <c r="L29" s="106"/>
    </row>
    <row r="30" spans="2:12" s="60" customFormat="1" ht="20.25" customHeight="1">
      <c r="B30" s="61">
        <v>21</v>
      </c>
      <c r="C30" s="62" t="s">
        <v>25</v>
      </c>
      <c r="D30" s="122">
        <f>'２月'!J30</f>
        <v>1636</v>
      </c>
      <c r="E30" s="123">
        <f>'２月'!K30</f>
        <v>860598</v>
      </c>
      <c r="F30" s="112">
        <f>243+545</f>
        <v>788</v>
      </c>
      <c r="G30" s="111">
        <f>180753+134715</f>
        <v>315468</v>
      </c>
      <c r="H30" s="110">
        <f>503+672</f>
        <v>1175</v>
      </c>
      <c r="I30" s="109">
        <f>337887+120347</f>
        <v>458234</v>
      </c>
      <c r="J30" s="108">
        <f t="shared" si="0"/>
        <v>1249</v>
      </c>
      <c r="K30" s="107">
        <f t="shared" si="0"/>
        <v>717832</v>
      </c>
      <c r="L30" s="106"/>
    </row>
    <row r="31" spans="2:12" s="60" customFormat="1" ht="20.25" customHeight="1">
      <c r="B31" s="61">
        <v>22</v>
      </c>
      <c r="C31" s="62" t="s">
        <v>26</v>
      </c>
      <c r="D31" s="122">
        <f>'２月'!J31</f>
        <v>0</v>
      </c>
      <c r="E31" s="123">
        <f>'２月'!K31</f>
        <v>0</v>
      </c>
      <c r="F31" s="112">
        <v>0</v>
      </c>
      <c r="G31" s="111">
        <v>0</v>
      </c>
      <c r="H31" s="110">
        <v>0</v>
      </c>
      <c r="I31" s="109">
        <v>0</v>
      </c>
      <c r="J31" s="108">
        <f t="shared" si="0"/>
        <v>0</v>
      </c>
      <c r="K31" s="107">
        <f t="shared" si="0"/>
        <v>0</v>
      </c>
      <c r="L31" s="106"/>
    </row>
    <row r="32" spans="2:12" s="60" customFormat="1" ht="20.25" customHeight="1">
      <c r="B32" s="61">
        <v>23</v>
      </c>
      <c r="C32" s="62" t="s">
        <v>27</v>
      </c>
      <c r="D32" s="122">
        <f>'２月'!J32</f>
        <v>20</v>
      </c>
      <c r="E32" s="123">
        <f>'２月'!K32</f>
        <v>15200</v>
      </c>
      <c r="F32" s="112">
        <v>4</v>
      </c>
      <c r="G32" s="111">
        <v>5060</v>
      </c>
      <c r="H32" s="110">
        <v>4</v>
      </c>
      <c r="I32" s="109">
        <v>5860</v>
      </c>
      <c r="J32" s="108">
        <f t="shared" si="0"/>
        <v>20</v>
      </c>
      <c r="K32" s="107">
        <f t="shared" si="0"/>
        <v>14400</v>
      </c>
      <c r="L32" s="106"/>
    </row>
    <row r="33" spans="2:12" s="60" customFormat="1" ht="20.25" customHeight="1">
      <c r="B33" s="61">
        <v>24</v>
      </c>
      <c r="C33" s="62" t="s">
        <v>28</v>
      </c>
      <c r="D33" s="122">
        <f>'２月'!J33</f>
        <v>22627</v>
      </c>
      <c r="E33" s="123">
        <f>'２月'!K33</f>
        <v>7071804</v>
      </c>
      <c r="F33" s="112">
        <v>18819</v>
      </c>
      <c r="G33" s="111">
        <v>5837570</v>
      </c>
      <c r="H33" s="72">
        <v>18425</v>
      </c>
      <c r="I33" s="109">
        <v>5589922</v>
      </c>
      <c r="J33" s="108">
        <f t="shared" si="0"/>
        <v>23021</v>
      </c>
      <c r="K33" s="107">
        <f t="shared" si="0"/>
        <v>7319452</v>
      </c>
      <c r="L33" s="106"/>
    </row>
    <row r="34" spans="2:12" s="60" customFormat="1" ht="32.25" customHeight="1">
      <c r="B34" s="61">
        <v>25</v>
      </c>
      <c r="C34" s="62" t="s">
        <v>29</v>
      </c>
      <c r="D34" s="122">
        <f>'２月'!J34</f>
        <v>111169</v>
      </c>
      <c r="E34" s="123">
        <f>'２月'!K34</f>
        <v>6822869</v>
      </c>
      <c r="F34" s="112">
        <f>22999+224</f>
        <v>23223</v>
      </c>
      <c r="G34" s="111">
        <f>6698230+318200</f>
        <v>7016430</v>
      </c>
      <c r="H34" s="110">
        <f>29384+186</f>
        <v>29570</v>
      </c>
      <c r="I34" s="109">
        <f>4938267+320300</f>
        <v>5258567</v>
      </c>
      <c r="J34" s="108">
        <f t="shared" si="0"/>
        <v>104822</v>
      </c>
      <c r="K34" s="107">
        <f t="shared" si="0"/>
        <v>8580732</v>
      </c>
      <c r="L34" s="106"/>
    </row>
    <row r="35" spans="2:12" s="60" customFormat="1" ht="20.25" customHeight="1">
      <c r="B35" s="61">
        <v>26</v>
      </c>
      <c r="C35" s="62" t="s">
        <v>30</v>
      </c>
      <c r="D35" s="120">
        <f>'２月'!J35</f>
        <v>4352</v>
      </c>
      <c r="E35" s="116">
        <f>'２月'!K35</f>
        <v>3306296</v>
      </c>
      <c r="F35" s="112">
        <v>571</v>
      </c>
      <c r="G35" s="111">
        <v>69542</v>
      </c>
      <c r="H35" s="110">
        <v>4114</v>
      </c>
      <c r="I35" s="109">
        <v>3271899</v>
      </c>
      <c r="J35" s="108">
        <f t="shared" si="0"/>
        <v>809</v>
      </c>
      <c r="K35" s="107">
        <f t="shared" si="0"/>
        <v>103939</v>
      </c>
      <c r="L35" s="106"/>
    </row>
    <row r="36" spans="2:12" s="60" customFormat="1" ht="20.25" customHeight="1">
      <c r="B36" s="61">
        <v>27</v>
      </c>
      <c r="C36" s="62" t="s">
        <v>31</v>
      </c>
      <c r="D36" s="120">
        <f>'２月'!J36</f>
        <v>48</v>
      </c>
      <c r="E36" s="116">
        <f>'２月'!K36</f>
        <v>9600</v>
      </c>
      <c r="F36" s="112">
        <v>99</v>
      </c>
      <c r="G36" s="111">
        <v>19720</v>
      </c>
      <c r="H36" s="110">
        <v>31</v>
      </c>
      <c r="I36" s="109">
        <v>6000</v>
      </c>
      <c r="J36" s="108">
        <f t="shared" si="0"/>
        <v>116</v>
      </c>
      <c r="K36" s="107">
        <f t="shared" si="0"/>
        <v>23320</v>
      </c>
      <c r="L36" s="106"/>
    </row>
    <row r="37" spans="2:12" s="60" customFormat="1" ht="20.25" customHeight="1">
      <c r="B37" s="61">
        <v>28</v>
      </c>
      <c r="C37" s="62" t="s">
        <v>33</v>
      </c>
      <c r="D37" s="120">
        <f>'２月'!J37</f>
        <v>0</v>
      </c>
      <c r="E37" s="116">
        <f>'２月'!K37</f>
        <v>0</v>
      </c>
      <c r="F37" s="112">
        <v>0</v>
      </c>
      <c r="G37" s="111">
        <v>0</v>
      </c>
      <c r="H37" s="110">
        <v>0</v>
      </c>
      <c r="I37" s="109">
        <v>0</v>
      </c>
      <c r="J37" s="108">
        <f t="shared" si="0"/>
        <v>0</v>
      </c>
      <c r="K37" s="107">
        <f t="shared" si="0"/>
        <v>0</v>
      </c>
      <c r="L37" s="106"/>
    </row>
    <row r="38" spans="2:12" s="60" customFormat="1" ht="20.25" customHeight="1">
      <c r="B38" s="61">
        <v>29</v>
      </c>
      <c r="C38" s="62" t="s">
        <v>32</v>
      </c>
      <c r="D38" s="120">
        <f>'２月'!J38</f>
        <v>580</v>
      </c>
      <c r="E38" s="116">
        <f>'２月'!K38</f>
        <v>116520</v>
      </c>
      <c r="F38" s="112">
        <v>54</v>
      </c>
      <c r="G38" s="111">
        <v>9040</v>
      </c>
      <c r="H38" s="110">
        <v>15</v>
      </c>
      <c r="I38" s="109">
        <v>3000</v>
      </c>
      <c r="J38" s="108">
        <f t="shared" si="0"/>
        <v>619</v>
      </c>
      <c r="K38" s="107">
        <f t="shared" si="0"/>
        <v>122560</v>
      </c>
      <c r="L38" s="106"/>
    </row>
    <row r="39" spans="2:12" s="60" customFormat="1" ht="20.25" customHeight="1">
      <c r="B39" s="61">
        <v>30</v>
      </c>
      <c r="C39" s="62" t="s">
        <v>34</v>
      </c>
      <c r="D39" s="120">
        <f>'２月'!J39</f>
        <v>1204</v>
      </c>
      <c r="E39" s="116">
        <f>'２月'!K39</f>
        <v>1324400</v>
      </c>
      <c r="F39" s="112">
        <v>180</v>
      </c>
      <c r="G39" s="111">
        <v>198000</v>
      </c>
      <c r="H39" s="110">
        <v>160</v>
      </c>
      <c r="I39" s="109">
        <v>176000</v>
      </c>
      <c r="J39" s="108">
        <f t="shared" si="0"/>
        <v>1224</v>
      </c>
      <c r="K39" s="107">
        <f t="shared" si="0"/>
        <v>1346400</v>
      </c>
      <c r="L39" s="106"/>
    </row>
    <row r="40" spans="2:12" s="60" customFormat="1" ht="20.25" customHeight="1">
      <c r="B40" s="61">
        <v>31</v>
      </c>
      <c r="C40" s="62" t="s">
        <v>35</v>
      </c>
      <c r="D40" s="120">
        <f>'２月'!J40</f>
        <v>0</v>
      </c>
      <c r="E40" s="116">
        <f>'２月'!K40</f>
        <v>0</v>
      </c>
      <c r="F40" s="112">
        <v>0</v>
      </c>
      <c r="G40" s="111">
        <v>0</v>
      </c>
      <c r="H40" s="110">
        <v>0</v>
      </c>
      <c r="I40" s="109">
        <v>0</v>
      </c>
      <c r="J40" s="108">
        <f t="shared" si="0"/>
        <v>0</v>
      </c>
      <c r="K40" s="107">
        <f t="shared" si="0"/>
        <v>0</v>
      </c>
      <c r="L40" s="106"/>
    </row>
    <row r="41" spans="2:12" s="60" customFormat="1" ht="20.25" customHeight="1">
      <c r="B41" s="61">
        <v>32</v>
      </c>
      <c r="C41" s="62" t="s">
        <v>36</v>
      </c>
      <c r="D41" s="120">
        <f>'２月'!J41</f>
        <v>0</v>
      </c>
      <c r="E41" s="116">
        <f>'２月'!K41</f>
        <v>0</v>
      </c>
      <c r="F41" s="112">
        <v>0</v>
      </c>
      <c r="G41" s="111">
        <v>0</v>
      </c>
      <c r="H41" s="110">
        <v>0</v>
      </c>
      <c r="I41" s="109">
        <v>0</v>
      </c>
      <c r="J41" s="108">
        <f t="shared" si="0"/>
        <v>0</v>
      </c>
      <c r="K41" s="107">
        <f t="shared" si="0"/>
        <v>0</v>
      </c>
      <c r="L41" s="106"/>
    </row>
    <row r="42" spans="2:12" s="60" customFormat="1" ht="20.25" customHeight="1">
      <c r="B42" s="61">
        <v>33</v>
      </c>
      <c r="C42" s="62" t="s">
        <v>37</v>
      </c>
      <c r="D42" s="120">
        <f>'２月'!J42</f>
        <v>46910</v>
      </c>
      <c r="E42" s="116">
        <f>'２月'!K42</f>
        <v>8012458</v>
      </c>
      <c r="F42" s="112">
        <v>19434</v>
      </c>
      <c r="G42" s="111">
        <v>5248283</v>
      </c>
      <c r="H42" s="110">
        <v>42136</v>
      </c>
      <c r="I42" s="109">
        <v>11100130</v>
      </c>
      <c r="J42" s="108">
        <f t="shared" si="0"/>
        <v>24208</v>
      </c>
      <c r="K42" s="107">
        <f t="shared" si="0"/>
        <v>2160611</v>
      </c>
      <c r="L42" s="106"/>
    </row>
    <row r="43" spans="2:12" s="60" customFormat="1" ht="33" customHeight="1">
      <c r="B43" s="61">
        <v>34</v>
      </c>
      <c r="C43" s="62" t="s">
        <v>38</v>
      </c>
      <c r="D43" s="120">
        <f>'２月'!J43</f>
        <v>5941</v>
      </c>
      <c r="E43" s="116">
        <f>'２月'!K43</f>
        <v>2070924</v>
      </c>
      <c r="F43" s="112">
        <v>7369</v>
      </c>
      <c r="G43" s="111">
        <v>2197381</v>
      </c>
      <c r="H43" s="110">
        <v>7451</v>
      </c>
      <c r="I43" s="109">
        <v>2260418</v>
      </c>
      <c r="J43" s="108">
        <f t="shared" si="0"/>
        <v>5859</v>
      </c>
      <c r="K43" s="107">
        <f t="shared" si="0"/>
        <v>2007887</v>
      </c>
      <c r="L43" s="106"/>
    </row>
    <row r="44" spans="2:12" s="60" customFormat="1" ht="20.25" customHeight="1">
      <c r="B44" s="61">
        <v>35</v>
      </c>
      <c r="C44" s="62" t="s">
        <v>39</v>
      </c>
      <c r="D44" s="120">
        <f>'２月'!J44</f>
        <v>19</v>
      </c>
      <c r="E44" s="116">
        <f>'２月'!K44</f>
        <v>113370</v>
      </c>
      <c r="F44" s="112">
        <v>1</v>
      </c>
      <c r="G44" s="111">
        <v>1500</v>
      </c>
      <c r="H44" s="110">
        <v>1</v>
      </c>
      <c r="I44" s="109">
        <v>1500</v>
      </c>
      <c r="J44" s="108">
        <f t="shared" si="0"/>
        <v>19</v>
      </c>
      <c r="K44" s="107">
        <f t="shared" si="0"/>
        <v>113370</v>
      </c>
      <c r="L44" s="106"/>
    </row>
    <row r="45" spans="2:12" s="60" customFormat="1" ht="20.25" customHeight="1">
      <c r="B45" s="61">
        <v>36</v>
      </c>
      <c r="C45" s="62" t="s">
        <v>40</v>
      </c>
      <c r="D45" s="120">
        <f>'２月'!J45</f>
        <v>4876</v>
      </c>
      <c r="E45" s="116">
        <f>'２月'!K45</f>
        <v>2626201</v>
      </c>
      <c r="F45" s="112">
        <v>3066</v>
      </c>
      <c r="G45" s="111">
        <v>566796</v>
      </c>
      <c r="H45" s="110">
        <v>2033</v>
      </c>
      <c r="I45" s="109">
        <v>371992</v>
      </c>
      <c r="J45" s="108">
        <f t="shared" si="0"/>
        <v>5909</v>
      </c>
      <c r="K45" s="107">
        <f t="shared" si="0"/>
        <v>2821005</v>
      </c>
      <c r="L45" s="106"/>
    </row>
    <row r="46" spans="2:12" ht="20.25" customHeight="1">
      <c r="B46" s="21">
        <v>37</v>
      </c>
      <c r="C46" s="22" t="s">
        <v>41</v>
      </c>
      <c r="D46" s="120">
        <f>'２月'!J46</f>
        <v>6476</v>
      </c>
      <c r="E46" s="116">
        <f>'２月'!K46</f>
        <v>1118624</v>
      </c>
      <c r="F46" s="105">
        <v>4651</v>
      </c>
      <c r="G46" s="104">
        <v>819474</v>
      </c>
      <c r="H46" s="103">
        <v>4169</v>
      </c>
      <c r="I46" s="102">
        <v>738003</v>
      </c>
      <c r="J46" s="101">
        <f t="shared" si="0"/>
        <v>6958</v>
      </c>
      <c r="K46" s="100">
        <f t="shared" si="0"/>
        <v>1200095</v>
      </c>
      <c r="L46" s="99"/>
    </row>
    <row r="47" spans="2:12" ht="32.25" customHeight="1">
      <c r="B47" s="21">
        <v>38</v>
      </c>
      <c r="C47" s="22" t="s">
        <v>42</v>
      </c>
      <c r="D47" s="122">
        <f>'２月'!J47</f>
        <v>2493</v>
      </c>
      <c r="E47" s="123">
        <f>'２月'!K47</f>
        <v>3416098</v>
      </c>
      <c r="F47" s="112">
        <f>1560+103</f>
        <v>1663</v>
      </c>
      <c r="G47" s="111">
        <f>814177+288000</f>
        <v>1102177</v>
      </c>
      <c r="H47" s="110">
        <v>1766</v>
      </c>
      <c r="I47" s="109">
        <v>1122380</v>
      </c>
      <c r="J47" s="108">
        <f t="shared" si="0"/>
        <v>2390</v>
      </c>
      <c r="K47" s="107">
        <f t="shared" si="0"/>
        <v>3395895</v>
      </c>
      <c r="L47" s="99"/>
    </row>
    <row r="48" spans="2:12" ht="20.25" customHeight="1">
      <c r="B48" s="21">
        <v>39</v>
      </c>
      <c r="C48" s="22" t="s">
        <v>43</v>
      </c>
      <c r="D48" s="122">
        <f>'２月'!J48</f>
        <v>0</v>
      </c>
      <c r="E48" s="123">
        <f>'２月'!K48</f>
        <v>0</v>
      </c>
      <c r="F48" s="112">
        <v>0</v>
      </c>
      <c r="G48" s="111">
        <v>0</v>
      </c>
      <c r="H48" s="110">
        <v>0</v>
      </c>
      <c r="I48" s="109">
        <v>0</v>
      </c>
      <c r="J48" s="108">
        <f t="shared" si="0"/>
        <v>0</v>
      </c>
      <c r="K48" s="107">
        <f t="shared" si="0"/>
        <v>0</v>
      </c>
      <c r="L48" s="99"/>
    </row>
    <row r="49" spans="2:12" ht="20.25" customHeight="1" thickBot="1">
      <c r="B49" s="23">
        <v>40</v>
      </c>
      <c r="C49" s="24" t="s">
        <v>50</v>
      </c>
      <c r="D49" s="122">
        <f>'２月'!J49</f>
        <v>5317</v>
      </c>
      <c r="E49" s="123">
        <f>'２月'!K49</f>
        <v>1805155</v>
      </c>
      <c r="F49" s="124">
        <v>5569</v>
      </c>
      <c r="G49" s="125">
        <v>1618162</v>
      </c>
      <c r="H49" s="126">
        <v>5003</v>
      </c>
      <c r="I49" s="127">
        <v>1314029</v>
      </c>
      <c r="J49" s="128">
        <f t="shared" si="0"/>
        <v>5883</v>
      </c>
      <c r="K49" s="129">
        <f t="shared" si="0"/>
        <v>2109288</v>
      </c>
      <c r="L49" s="92"/>
    </row>
    <row r="50" spans="2:12" ht="21" customHeight="1" thickBot="1" thickTop="1">
      <c r="B50" s="140" t="s">
        <v>46</v>
      </c>
      <c r="C50" s="141"/>
      <c r="D50" s="130">
        <f aca="true" t="shared" si="1" ref="D50:I50">SUM(D10:D49)</f>
        <v>313293</v>
      </c>
      <c r="E50" s="131">
        <f t="shared" si="1"/>
        <v>64508195</v>
      </c>
      <c r="F50" s="132">
        <f t="shared" si="1"/>
        <v>108762</v>
      </c>
      <c r="G50" s="133">
        <f t="shared" si="1"/>
        <v>35275299</v>
      </c>
      <c r="H50" s="132">
        <f t="shared" si="1"/>
        <v>137762</v>
      </c>
      <c r="I50" s="133">
        <f t="shared" si="1"/>
        <v>39241717</v>
      </c>
      <c r="J50" s="134">
        <f t="shared" si="0"/>
        <v>284293</v>
      </c>
      <c r="K50" s="133">
        <f t="shared" si="0"/>
        <v>60541777</v>
      </c>
      <c r="L50" s="86"/>
    </row>
    <row r="51" spans="10:11" ht="13.5">
      <c r="J51" s="85"/>
      <c r="K51" s="85"/>
    </row>
    <row r="52" spans="10:11" ht="13.5">
      <c r="J52" s="84"/>
      <c r="K52" s="84"/>
    </row>
    <row r="53" spans="10:11" ht="13.5">
      <c r="J53" s="77"/>
      <c r="K53" s="77"/>
    </row>
    <row r="55" spans="4:11" ht="13.5">
      <c r="D55" s="75"/>
      <c r="E55" s="75"/>
      <c r="F55" s="75"/>
      <c r="G55" s="75"/>
      <c r="H55" s="75"/>
      <c r="I55" s="75"/>
      <c r="J55" s="82"/>
      <c r="K55" s="82"/>
    </row>
    <row r="56" spans="4:11" ht="13.5">
      <c r="D56" s="75"/>
      <c r="E56" s="75"/>
      <c r="F56" s="75"/>
      <c r="G56" s="75"/>
      <c r="H56" s="75"/>
      <c r="I56" s="75"/>
      <c r="J56" s="82"/>
      <c r="K56" s="82"/>
    </row>
    <row r="57" spans="4:11" ht="13.5">
      <c r="D57" s="80"/>
      <c r="E57" s="80"/>
      <c r="F57" s="80"/>
      <c r="G57" s="80"/>
      <c r="H57" s="80"/>
      <c r="I57" s="80"/>
      <c r="J57" s="80"/>
      <c r="K57" s="80"/>
    </row>
    <row r="58" spans="4:11" ht="13.5">
      <c r="D58" s="80"/>
      <c r="E58" s="80"/>
      <c r="F58" s="80"/>
      <c r="G58" s="80"/>
      <c r="H58" s="80"/>
      <c r="I58" s="80"/>
      <c r="J58" s="80"/>
      <c r="K58" s="80"/>
    </row>
    <row r="59" spans="4:11" ht="13.5">
      <c r="D59" s="80"/>
      <c r="E59" s="80"/>
      <c r="F59" s="80"/>
      <c r="G59" s="80"/>
      <c r="H59" s="80"/>
      <c r="I59" s="80"/>
      <c r="J59" s="83"/>
      <c r="K59" s="83"/>
    </row>
    <row r="60" spans="4:11" ht="13.5">
      <c r="D60" s="80"/>
      <c r="E60" s="80"/>
      <c r="F60" s="80"/>
      <c r="G60" s="80"/>
      <c r="H60" s="80"/>
      <c r="I60" s="80"/>
      <c r="J60" s="83"/>
      <c r="K60" s="83"/>
    </row>
    <row r="61" spans="4:11" ht="13.5">
      <c r="D61" s="80"/>
      <c r="E61" s="80"/>
      <c r="F61" s="80"/>
      <c r="G61" s="80"/>
      <c r="H61" s="80"/>
      <c r="I61" s="80"/>
      <c r="J61" s="80"/>
      <c r="K61" s="80"/>
    </row>
    <row r="62" spans="4:11" ht="13.5">
      <c r="D62" s="75"/>
      <c r="E62" s="75"/>
      <c r="F62" s="75"/>
      <c r="G62" s="75"/>
      <c r="H62" s="75"/>
      <c r="I62" s="75"/>
      <c r="J62" s="75"/>
      <c r="K62" s="75"/>
    </row>
    <row r="63" spans="4:11" ht="13.5">
      <c r="D63" s="75"/>
      <c r="E63" s="75"/>
      <c r="F63" s="75"/>
      <c r="G63" s="75"/>
      <c r="H63" s="75"/>
      <c r="I63" s="75"/>
      <c r="J63" s="82"/>
      <c r="K63" s="82"/>
    </row>
    <row r="64" spans="4:11" ht="13.5">
      <c r="D64" s="75"/>
      <c r="E64" s="75"/>
      <c r="F64" s="75"/>
      <c r="G64" s="75"/>
      <c r="H64" s="75"/>
      <c r="I64" s="75"/>
      <c r="J64" s="82"/>
      <c r="K64" s="82"/>
    </row>
    <row r="65" spans="4:11" ht="13.5">
      <c r="D65" s="75"/>
      <c r="E65" s="75"/>
      <c r="F65" s="75"/>
      <c r="G65" s="75"/>
      <c r="H65" s="75"/>
      <c r="I65" s="75"/>
      <c r="J65" s="75"/>
      <c r="K65" s="75"/>
    </row>
  </sheetData>
  <sheetProtection/>
  <mergeCells count="9">
    <mergeCell ref="B50:C50"/>
    <mergeCell ref="B2:L2"/>
    <mergeCell ref="J4:L4"/>
    <mergeCell ref="J5:L5"/>
    <mergeCell ref="D7:E7"/>
    <mergeCell ref="F7:G7"/>
    <mergeCell ref="H7:I7"/>
    <mergeCell ref="J7:K7"/>
    <mergeCell ref="L7:L9"/>
  </mergeCells>
  <printOptions horizontalCentered="1"/>
  <pageMargins left="0.3937007874015748" right="0.3937007874015748" top="0.5905511811023623" bottom="0.3937007874015748" header="0" footer="0"/>
  <pageSetup fitToHeight="1" fitToWidth="1" horizontalDpi="300" verticalDpi="300" orientation="portrait" paperSize="9" scale="8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65"/>
  <sheetViews>
    <sheetView tabSelected="1" zoomScalePageLayoutView="0" workbookViewId="0" topLeftCell="A1">
      <pane xSplit="5" ySplit="9" topLeftCell="F46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J47" sqref="J47"/>
    </sheetView>
  </sheetViews>
  <sheetFormatPr defaultColWidth="9.00390625" defaultRowHeight="13.5"/>
  <cols>
    <col min="1" max="1" width="4.375" style="1" customWidth="1"/>
    <col min="2" max="2" width="3.375" style="1" customWidth="1"/>
    <col min="3" max="3" width="15.125" style="1" customWidth="1"/>
    <col min="4" max="4" width="10.00390625" style="1" customWidth="1"/>
    <col min="5" max="5" width="11.25390625" style="1" customWidth="1"/>
    <col min="6" max="6" width="10.00390625" style="1" customWidth="1"/>
    <col min="7" max="7" width="11.25390625" style="1" customWidth="1"/>
    <col min="8" max="8" width="10.00390625" style="1" customWidth="1"/>
    <col min="9" max="9" width="11.25390625" style="1" customWidth="1"/>
    <col min="10" max="10" width="10.00390625" style="1" customWidth="1"/>
    <col min="11" max="11" width="11.25390625" style="1" customWidth="1"/>
    <col min="12" max="12" width="9.375" style="1" customWidth="1"/>
    <col min="13" max="13" width="4.00390625" style="1" customWidth="1"/>
    <col min="14" max="16384" width="9.00390625" style="1" customWidth="1"/>
  </cols>
  <sheetData>
    <row r="2" spans="2:12" ht="18.75" customHeight="1">
      <c r="B2" s="142" t="s">
        <v>47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</row>
    <row r="3" spans="2:12" ht="15" customHeight="1">
      <c r="B3" s="28" t="str">
        <f>'１月'!$B$3</f>
        <v>平成２９年</v>
      </c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2:12" ht="18" customHeight="1">
      <c r="B4" s="27"/>
      <c r="C4" s="54" t="s">
        <v>64</v>
      </c>
      <c r="E4" s="28" t="s">
        <v>54</v>
      </c>
      <c r="I4" s="121" t="s">
        <v>52</v>
      </c>
      <c r="J4" s="152" t="s">
        <v>57</v>
      </c>
      <c r="K4" s="152"/>
      <c r="L4" s="152"/>
    </row>
    <row r="5" spans="3:12" ht="18" customHeight="1">
      <c r="C5" s="1" t="s">
        <v>59</v>
      </c>
      <c r="I5" s="2" t="s">
        <v>53</v>
      </c>
      <c r="J5" s="148"/>
      <c r="K5" s="148"/>
      <c r="L5" s="148"/>
    </row>
    <row r="6" spans="5:12" ht="18" customHeight="1" thickBot="1">
      <c r="E6" s="1" t="s">
        <v>58</v>
      </c>
      <c r="I6" s="2"/>
      <c r="J6" s="55"/>
      <c r="K6" s="55"/>
      <c r="L6" s="55"/>
    </row>
    <row r="7" spans="2:12" ht="18.75" customHeight="1">
      <c r="B7" s="3"/>
      <c r="C7" s="4" t="s">
        <v>48</v>
      </c>
      <c r="D7" s="143" t="s">
        <v>0</v>
      </c>
      <c r="E7" s="144"/>
      <c r="F7" s="145" t="s">
        <v>1</v>
      </c>
      <c r="G7" s="146"/>
      <c r="H7" s="144" t="s">
        <v>2</v>
      </c>
      <c r="I7" s="144"/>
      <c r="J7" s="145" t="s">
        <v>3</v>
      </c>
      <c r="K7" s="146"/>
      <c r="L7" s="149" t="s">
        <v>4</v>
      </c>
    </row>
    <row r="8" spans="2:12" ht="18.75" customHeight="1">
      <c r="B8" s="5"/>
      <c r="C8" s="6"/>
      <c r="D8" s="7" t="s">
        <v>44</v>
      </c>
      <c r="E8" s="8" t="s">
        <v>45</v>
      </c>
      <c r="F8" s="9" t="s">
        <v>44</v>
      </c>
      <c r="G8" s="10" t="s">
        <v>45</v>
      </c>
      <c r="H8" s="11" t="s">
        <v>44</v>
      </c>
      <c r="I8" s="8" t="s">
        <v>45</v>
      </c>
      <c r="J8" s="9" t="s">
        <v>44</v>
      </c>
      <c r="K8" s="10" t="s">
        <v>45</v>
      </c>
      <c r="L8" s="150"/>
    </row>
    <row r="9" spans="2:12" ht="18.75" customHeight="1" thickBot="1">
      <c r="B9" s="12" t="s">
        <v>49</v>
      </c>
      <c r="C9" s="13"/>
      <c r="D9" s="14" t="s">
        <v>55</v>
      </c>
      <c r="E9" s="15" t="s">
        <v>5</v>
      </c>
      <c r="F9" s="16" t="s">
        <v>55</v>
      </c>
      <c r="G9" s="17" t="s">
        <v>5</v>
      </c>
      <c r="H9" s="18" t="s">
        <v>55</v>
      </c>
      <c r="I9" s="15" t="s">
        <v>5</v>
      </c>
      <c r="J9" s="16" t="s">
        <v>55</v>
      </c>
      <c r="K9" s="17" t="s">
        <v>5</v>
      </c>
      <c r="L9" s="151"/>
    </row>
    <row r="10" spans="2:14" ht="20.25" customHeight="1" thickTop="1">
      <c r="B10" s="19">
        <v>1</v>
      </c>
      <c r="C10" s="20" t="s">
        <v>6</v>
      </c>
      <c r="D10" s="120">
        <f>'３月'!J10</f>
        <v>32594</v>
      </c>
      <c r="E10" s="116">
        <f>'３月'!K10</f>
        <v>8430336</v>
      </c>
      <c r="F10" s="119">
        <v>1959</v>
      </c>
      <c r="G10" s="118">
        <v>294938</v>
      </c>
      <c r="H10" s="117">
        <v>3486</v>
      </c>
      <c r="I10" s="116">
        <v>578852</v>
      </c>
      <c r="J10" s="115">
        <f aca="true" t="shared" si="0" ref="J10:K50">D10+F10-H10</f>
        <v>31067</v>
      </c>
      <c r="K10" s="114">
        <f t="shared" si="0"/>
        <v>8146422</v>
      </c>
      <c r="L10" s="113"/>
      <c r="N10" s="60"/>
    </row>
    <row r="11" spans="2:12" ht="20.25" customHeight="1">
      <c r="B11" s="21">
        <v>2</v>
      </c>
      <c r="C11" s="22" t="s">
        <v>7</v>
      </c>
      <c r="D11" s="120">
        <f>'３月'!J11</f>
        <v>628</v>
      </c>
      <c r="E11" s="116">
        <f>'３月'!K11</f>
        <v>47530</v>
      </c>
      <c r="F11" s="105">
        <v>0</v>
      </c>
      <c r="G11" s="104">
        <v>0</v>
      </c>
      <c r="H11" s="103">
        <v>20</v>
      </c>
      <c r="I11" s="102">
        <v>3000</v>
      </c>
      <c r="J11" s="101">
        <f t="shared" si="0"/>
        <v>608</v>
      </c>
      <c r="K11" s="100">
        <f t="shared" si="0"/>
        <v>44530</v>
      </c>
      <c r="L11" s="99"/>
    </row>
    <row r="12" spans="2:12" ht="20.25" customHeight="1">
      <c r="B12" s="21">
        <v>3</v>
      </c>
      <c r="C12" s="22" t="s">
        <v>8</v>
      </c>
      <c r="D12" s="120">
        <f>'３月'!J12</f>
        <v>0</v>
      </c>
      <c r="E12" s="116">
        <f>'３月'!K12</f>
        <v>0</v>
      </c>
      <c r="F12" s="105">
        <v>0</v>
      </c>
      <c r="G12" s="104">
        <v>0</v>
      </c>
      <c r="H12" s="103">
        <v>0</v>
      </c>
      <c r="I12" s="102">
        <v>0</v>
      </c>
      <c r="J12" s="101">
        <f t="shared" si="0"/>
        <v>0</v>
      </c>
      <c r="K12" s="100">
        <f t="shared" si="0"/>
        <v>0</v>
      </c>
      <c r="L12" s="99"/>
    </row>
    <row r="13" spans="2:12" ht="20.25" customHeight="1">
      <c r="B13" s="21">
        <v>4</v>
      </c>
      <c r="C13" s="22" t="s">
        <v>9</v>
      </c>
      <c r="D13" s="120">
        <f>'３月'!J13</f>
        <v>3003</v>
      </c>
      <c r="E13" s="116">
        <f>'３月'!K13</f>
        <v>642145</v>
      </c>
      <c r="F13" s="105">
        <v>1168</v>
      </c>
      <c r="G13" s="104">
        <v>332016</v>
      </c>
      <c r="H13" s="103">
        <v>269</v>
      </c>
      <c r="I13" s="102">
        <v>44789</v>
      </c>
      <c r="J13" s="101">
        <f t="shared" si="0"/>
        <v>3902</v>
      </c>
      <c r="K13" s="100">
        <f t="shared" si="0"/>
        <v>929372</v>
      </c>
      <c r="L13" s="99"/>
    </row>
    <row r="14" spans="2:12" ht="20.25" customHeight="1">
      <c r="B14" s="21">
        <v>5</v>
      </c>
      <c r="C14" s="22" t="s">
        <v>10</v>
      </c>
      <c r="D14" s="120">
        <f>'３月'!J14</f>
        <v>0</v>
      </c>
      <c r="E14" s="116">
        <f>'３月'!K14</f>
        <v>0</v>
      </c>
      <c r="F14" s="105">
        <v>0</v>
      </c>
      <c r="G14" s="104">
        <v>0</v>
      </c>
      <c r="H14" s="103">
        <v>0</v>
      </c>
      <c r="I14" s="102">
        <v>0</v>
      </c>
      <c r="J14" s="101">
        <f t="shared" si="0"/>
        <v>0</v>
      </c>
      <c r="K14" s="100">
        <f t="shared" si="0"/>
        <v>0</v>
      </c>
      <c r="L14" s="99"/>
    </row>
    <row r="15" spans="2:12" ht="20.25" customHeight="1">
      <c r="B15" s="21">
        <v>6</v>
      </c>
      <c r="C15" s="22" t="s">
        <v>11</v>
      </c>
      <c r="D15" s="120">
        <f>'３月'!J15</f>
        <v>0</v>
      </c>
      <c r="E15" s="116">
        <f>'３月'!K15</f>
        <v>0</v>
      </c>
      <c r="F15" s="105">
        <v>0</v>
      </c>
      <c r="G15" s="104">
        <v>0</v>
      </c>
      <c r="H15" s="103">
        <v>0</v>
      </c>
      <c r="I15" s="102">
        <v>0</v>
      </c>
      <c r="J15" s="101">
        <f t="shared" si="0"/>
        <v>0</v>
      </c>
      <c r="K15" s="100">
        <f t="shared" si="0"/>
        <v>0</v>
      </c>
      <c r="L15" s="99"/>
    </row>
    <row r="16" spans="2:12" ht="20.25" customHeight="1">
      <c r="B16" s="21">
        <v>7</v>
      </c>
      <c r="C16" s="22" t="s">
        <v>12</v>
      </c>
      <c r="D16" s="120">
        <f>'３月'!J16</f>
        <v>0</v>
      </c>
      <c r="E16" s="116">
        <f>'３月'!K16</f>
        <v>0</v>
      </c>
      <c r="F16" s="105">
        <v>0</v>
      </c>
      <c r="G16" s="104">
        <v>0</v>
      </c>
      <c r="H16" s="103">
        <v>0</v>
      </c>
      <c r="I16" s="102">
        <v>0</v>
      </c>
      <c r="J16" s="101">
        <f t="shared" si="0"/>
        <v>0</v>
      </c>
      <c r="K16" s="100">
        <f t="shared" si="0"/>
        <v>0</v>
      </c>
      <c r="L16" s="99"/>
    </row>
    <row r="17" spans="2:12" ht="20.25" customHeight="1">
      <c r="B17" s="21">
        <v>8</v>
      </c>
      <c r="C17" s="22" t="s">
        <v>13</v>
      </c>
      <c r="D17" s="120">
        <f>'３月'!J17</f>
        <v>949</v>
      </c>
      <c r="E17" s="116">
        <f>'３月'!K17</f>
        <v>2847000</v>
      </c>
      <c r="F17" s="105">
        <v>796</v>
      </c>
      <c r="G17" s="104">
        <v>2388000</v>
      </c>
      <c r="H17" s="103">
        <v>706</v>
      </c>
      <c r="I17" s="102">
        <v>2118000</v>
      </c>
      <c r="J17" s="101">
        <f t="shared" si="0"/>
        <v>1039</v>
      </c>
      <c r="K17" s="100">
        <f t="shared" si="0"/>
        <v>3117000</v>
      </c>
      <c r="L17" s="99"/>
    </row>
    <row r="18" spans="2:12" ht="20.25" customHeight="1">
      <c r="B18" s="21">
        <v>9</v>
      </c>
      <c r="C18" s="22" t="s">
        <v>14</v>
      </c>
      <c r="D18" s="120">
        <f>'３月'!J18</f>
        <v>63</v>
      </c>
      <c r="E18" s="116">
        <f>'３月'!K18</f>
        <v>9525</v>
      </c>
      <c r="F18" s="105">
        <v>60</v>
      </c>
      <c r="G18" s="104">
        <v>5700</v>
      </c>
      <c r="H18" s="103">
        <v>74</v>
      </c>
      <c r="I18" s="102">
        <v>7590</v>
      </c>
      <c r="J18" s="101">
        <f t="shared" si="0"/>
        <v>49</v>
      </c>
      <c r="K18" s="100">
        <f t="shared" si="0"/>
        <v>7635</v>
      </c>
      <c r="L18" s="99"/>
    </row>
    <row r="19" spans="2:12" ht="20.25" customHeight="1">
      <c r="B19" s="21">
        <v>10</v>
      </c>
      <c r="C19" s="22" t="s">
        <v>15</v>
      </c>
      <c r="D19" s="120">
        <f>'３月'!J19</f>
        <v>0</v>
      </c>
      <c r="E19" s="116">
        <f>'３月'!K19</f>
        <v>0</v>
      </c>
      <c r="F19" s="105">
        <v>0</v>
      </c>
      <c r="G19" s="104">
        <v>0</v>
      </c>
      <c r="H19" s="103">
        <v>0</v>
      </c>
      <c r="I19" s="102">
        <v>0</v>
      </c>
      <c r="J19" s="101">
        <f t="shared" si="0"/>
        <v>0</v>
      </c>
      <c r="K19" s="100">
        <f t="shared" si="0"/>
        <v>0</v>
      </c>
      <c r="L19" s="99"/>
    </row>
    <row r="20" spans="2:12" ht="20.25" customHeight="1">
      <c r="B20" s="21">
        <v>11</v>
      </c>
      <c r="C20" s="22" t="s">
        <v>16</v>
      </c>
      <c r="D20" s="120">
        <f>'３月'!J20</f>
        <v>0</v>
      </c>
      <c r="E20" s="116">
        <f>'３月'!K20</f>
        <v>0</v>
      </c>
      <c r="F20" s="105">
        <v>0</v>
      </c>
      <c r="G20" s="104">
        <v>0</v>
      </c>
      <c r="H20" s="103">
        <v>0</v>
      </c>
      <c r="I20" s="102">
        <v>0</v>
      </c>
      <c r="J20" s="101">
        <f t="shared" si="0"/>
        <v>0</v>
      </c>
      <c r="K20" s="100">
        <f t="shared" si="0"/>
        <v>0</v>
      </c>
      <c r="L20" s="99"/>
    </row>
    <row r="21" spans="2:12" ht="20.25" customHeight="1">
      <c r="B21" s="21">
        <v>12</v>
      </c>
      <c r="C21" s="22" t="s">
        <v>17</v>
      </c>
      <c r="D21" s="120">
        <f>'３月'!J21</f>
        <v>0</v>
      </c>
      <c r="E21" s="116">
        <f>'３月'!K21</f>
        <v>0</v>
      </c>
      <c r="F21" s="105">
        <v>0</v>
      </c>
      <c r="G21" s="104">
        <v>0</v>
      </c>
      <c r="H21" s="103">
        <v>0</v>
      </c>
      <c r="I21" s="102">
        <v>0</v>
      </c>
      <c r="J21" s="101">
        <f t="shared" si="0"/>
        <v>0</v>
      </c>
      <c r="K21" s="100">
        <f t="shared" si="0"/>
        <v>0</v>
      </c>
      <c r="L21" s="99"/>
    </row>
    <row r="22" spans="2:12" ht="20.25" customHeight="1">
      <c r="B22" s="21">
        <v>13</v>
      </c>
      <c r="C22" s="22" t="s">
        <v>18</v>
      </c>
      <c r="D22" s="120">
        <f>'３月'!J22</f>
        <v>6698</v>
      </c>
      <c r="E22" s="116">
        <f>'３月'!K22</f>
        <v>912260</v>
      </c>
      <c r="F22" s="105">
        <v>1677</v>
      </c>
      <c r="G22" s="104">
        <v>217340</v>
      </c>
      <c r="H22" s="103">
        <v>2625</v>
      </c>
      <c r="I22" s="102">
        <v>321160</v>
      </c>
      <c r="J22" s="101">
        <f t="shared" si="0"/>
        <v>5750</v>
      </c>
      <c r="K22" s="100">
        <f t="shared" si="0"/>
        <v>808440</v>
      </c>
      <c r="L22" s="99"/>
    </row>
    <row r="23" spans="2:12" s="60" customFormat="1" ht="20.25" customHeight="1">
      <c r="B23" s="61">
        <v>14</v>
      </c>
      <c r="C23" s="62" t="s">
        <v>19</v>
      </c>
      <c r="D23" s="120">
        <f>'３月'!J23</f>
        <v>2777</v>
      </c>
      <c r="E23" s="116">
        <f>'３月'!K23</f>
        <v>1823058</v>
      </c>
      <c r="F23" s="112">
        <v>1412</v>
      </c>
      <c r="G23" s="111">
        <v>2065800</v>
      </c>
      <c r="H23" s="110">
        <v>1234</v>
      </c>
      <c r="I23" s="109">
        <v>1729347</v>
      </c>
      <c r="J23" s="108">
        <f t="shared" si="0"/>
        <v>2955</v>
      </c>
      <c r="K23" s="107">
        <f t="shared" si="0"/>
        <v>2159511</v>
      </c>
      <c r="L23" s="106"/>
    </row>
    <row r="24" spans="2:12" ht="20.25" customHeight="1">
      <c r="B24" s="21">
        <v>15</v>
      </c>
      <c r="C24" s="22" t="s">
        <v>20</v>
      </c>
      <c r="D24" s="120">
        <f>'３月'!J24</f>
        <v>25662</v>
      </c>
      <c r="E24" s="116">
        <f>'３月'!K24</f>
        <v>3044569</v>
      </c>
      <c r="F24" s="105">
        <v>1268</v>
      </c>
      <c r="G24" s="104">
        <v>752491</v>
      </c>
      <c r="H24" s="103">
        <v>1368</v>
      </c>
      <c r="I24" s="102">
        <v>798538</v>
      </c>
      <c r="J24" s="101">
        <f t="shared" si="0"/>
        <v>25562</v>
      </c>
      <c r="K24" s="100">
        <f t="shared" si="0"/>
        <v>2998522</v>
      </c>
      <c r="L24" s="99"/>
    </row>
    <row r="25" spans="2:12" ht="20.25" customHeight="1">
      <c r="B25" s="21">
        <v>16</v>
      </c>
      <c r="C25" s="22" t="s">
        <v>21</v>
      </c>
      <c r="D25" s="120">
        <f>'３月'!J25</f>
        <v>6239</v>
      </c>
      <c r="E25" s="116">
        <f>'３月'!K25</f>
        <v>3576998</v>
      </c>
      <c r="F25" s="105">
        <v>4630</v>
      </c>
      <c r="G25" s="104">
        <v>1142404</v>
      </c>
      <c r="H25" s="103">
        <f>5190+2</f>
        <v>5192</v>
      </c>
      <c r="I25" s="102">
        <f>1343979+9162</f>
        <v>1353141</v>
      </c>
      <c r="J25" s="101">
        <f t="shared" si="0"/>
        <v>5677</v>
      </c>
      <c r="K25" s="100">
        <f t="shared" si="0"/>
        <v>3366261</v>
      </c>
      <c r="L25" s="99"/>
    </row>
    <row r="26" spans="2:12" ht="20.25" customHeight="1">
      <c r="B26" s="21">
        <v>17</v>
      </c>
      <c r="C26" s="22" t="s">
        <v>22</v>
      </c>
      <c r="D26" s="120">
        <f>'３月'!J26</f>
        <v>18853</v>
      </c>
      <c r="E26" s="116">
        <f>'３月'!K26</f>
        <v>6429899</v>
      </c>
      <c r="F26" s="105">
        <v>6698</v>
      </c>
      <c r="G26" s="104">
        <v>1468320</v>
      </c>
      <c r="H26" s="103">
        <v>6209</v>
      </c>
      <c r="I26" s="102">
        <v>1270210</v>
      </c>
      <c r="J26" s="101">
        <f t="shared" si="0"/>
        <v>19342</v>
      </c>
      <c r="K26" s="100">
        <f t="shared" si="0"/>
        <v>6628009</v>
      </c>
      <c r="L26" s="99"/>
    </row>
    <row r="27" spans="2:12" ht="20.25" customHeight="1">
      <c r="B27" s="21">
        <v>18</v>
      </c>
      <c r="C27" s="22" t="s">
        <v>51</v>
      </c>
      <c r="D27" s="120">
        <f>'３月'!J27</f>
        <v>2052</v>
      </c>
      <c r="E27" s="116">
        <f>'３月'!K27</f>
        <v>334850</v>
      </c>
      <c r="F27" s="105">
        <v>280</v>
      </c>
      <c r="G27" s="104">
        <v>68350</v>
      </c>
      <c r="H27" s="103">
        <v>263</v>
      </c>
      <c r="I27" s="102">
        <v>69750</v>
      </c>
      <c r="J27" s="101">
        <f t="shared" si="0"/>
        <v>2069</v>
      </c>
      <c r="K27" s="100">
        <f t="shared" si="0"/>
        <v>333450</v>
      </c>
      <c r="L27" s="99"/>
    </row>
    <row r="28" spans="2:12" ht="20.25" customHeight="1">
      <c r="B28" s="21">
        <v>19</v>
      </c>
      <c r="C28" s="22" t="s">
        <v>23</v>
      </c>
      <c r="D28" s="120">
        <f>'３月'!J28</f>
        <v>600</v>
      </c>
      <c r="E28" s="116">
        <f>'３月'!K28</f>
        <v>66000</v>
      </c>
      <c r="F28" s="105">
        <v>1100</v>
      </c>
      <c r="G28" s="104">
        <v>121000</v>
      </c>
      <c r="H28" s="103">
        <v>1180</v>
      </c>
      <c r="I28" s="102">
        <v>129800</v>
      </c>
      <c r="J28" s="101">
        <f t="shared" si="0"/>
        <v>520</v>
      </c>
      <c r="K28" s="100">
        <f t="shared" si="0"/>
        <v>57200</v>
      </c>
      <c r="L28" s="99"/>
    </row>
    <row r="29" spans="2:12" s="60" customFormat="1" ht="20.25" customHeight="1">
      <c r="B29" s="61">
        <v>20</v>
      </c>
      <c r="C29" s="62" t="s">
        <v>24</v>
      </c>
      <c r="D29" s="120">
        <f>'３月'!J29</f>
        <v>1069</v>
      </c>
      <c r="E29" s="116">
        <f>'３月'!K29</f>
        <v>340821</v>
      </c>
      <c r="F29" s="74">
        <f>18+46</f>
        <v>64</v>
      </c>
      <c r="G29" s="111">
        <f>3600+59730</f>
        <v>63330</v>
      </c>
      <c r="H29" s="110">
        <f>20+28</f>
        <v>48</v>
      </c>
      <c r="I29" s="109">
        <f>4000+53620</f>
        <v>57620</v>
      </c>
      <c r="J29" s="108">
        <f t="shared" si="0"/>
        <v>1085</v>
      </c>
      <c r="K29" s="107">
        <f t="shared" si="0"/>
        <v>346531</v>
      </c>
      <c r="L29" s="106"/>
    </row>
    <row r="30" spans="2:12" s="60" customFormat="1" ht="20.25" customHeight="1">
      <c r="B30" s="61">
        <v>21</v>
      </c>
      <c r="C30" s="62" t="s">
        <v>25</v>
      </c>
      <c r="D30" s="120">
        <f>'３月'!J30</f>
        <v>1249</v>
      </c>
      <c r="E30" s="116">
        <f>'３月'!K30</f>
        <v>717832</v>
      </c>
      <c r="F30" s="112">
        <f>411+511</f>
        <v>922</v>
      </c>
      <c r="G30" s="111">
        <f>220770+125844</f>
        <v>346614</v>
      </c>
      <c r="H30" s="110">
        <f>399+543</f>
        <v>942</v>
      </c>
      <c r="I30" s="109">
        <f>235574+98471</f>
        <v>334045</v>
      </c>
      <c r="J30" s="108">
        <f t="shared" si="0"/>
        <v>1229</v>
      </c>
      <c r="K30" s="107">
        <f t="shared" si="0"/>
        <v>730401</v>
      </c>
      <c r="L30" s="106"/>
    </row>
    <row r="31" spans="2:12" s="60" customFormat="1" ht="20.25" customHeight="1">
      <c r="B31" s="61">
        <v>22</v>
      </c>
      <c r="C31" s="62" t="s">
        <v>26</v>
      </c>
      <c r="D31" s="120">
        <f>'３月'!J31</f>
        <v>0</v>
      </c>
      <c r="E31" s="116">
        <f>'３月'!K31</f>
        <v>0</v>
      </c>
      <c r="F31" s="112">
        <v>0</v>
      </c>
      <c r="G31" s="111">
        <v>0</v>
      </c>
      <c r="H31" s="110">
        <v>0</v>
      </c>
      <c r="I31" s="109">
        <v>0</v>
      </c>
      <c r="J31" s="108">
        <f t="shared" si="0"/>
        <v>0</v>
      </c>
      <c r="K31" s="107">
        <f t="shared" si="0"/>
        <v>0</v>
      </c>
      <c r="L31" s="106"/>
    </row>
    <row r="32" spans="2:12" s="60" customFormat="1" ht="20.25" customHeight="1">
      <c r="B32" s="61">
        <v>23</v>
      </c>
      <c r="C32" s="62" t="s">
        <v>27</v>
      </c>
      <c r="D32" s="120">
        <f>'３月'!J32</f>
        <v>20</v>
      </c>
      <c r="E32" s="116">
        <f>'３月'!K32</f>
        <v>14400</v>
      </c>
      <c r="F32" s="112">
        <v>12</v>
      </c>
      <c r="G32" s="111">
        <v>11396</v>
      </c>
      <c r="H32" s="110">
        <v>5</v>
      </c>
      <c r="I32" s="109">
        <v>6141</v>
      </c>
      <c r="J32" s="108">
        <f t="shared" si="0"/>
        <v>27</v>
      </c>
      <c r="K32" s="107">
        <f t="shared" si="0"/>
        <v>19655</v>
      </c>
      <c r="L32" s="106"/>
    </row>
    <row r="33" spans="2:12" s="60" customFormat="1" ht="20.25" customHeight="1">
      <c r="B33" s="61">
        <v>24</v>
      </c>
      <c r="C33" s="62" t="s">
        <v>28</v>
      </c>
      <c r="D33" s="120">
        <f>'３月'!J33</f>
        <v>23021</v>
      </c>
      <c r="E33" s="116">
        <f>'３月'!K33</f>
        <v>7319452</v>
      </c>
      <c r="F33" s="112">
        <v>19619</v>
      </c>
      <c r="G33" s="111">
        <v>6084736</v>
      </c>
      <c r="H33" s="72">
        <v>17918</v>
      </c>
      <c r="I33" s="109">
        <v>5368400</v>
      </c>
      <c r="J33" s="108">
        <f t="shared" si="0"/>
        <v>24722</v>
      </c>
      <c r="K33" s="107">
        <f t="shared" si="0"/>
        <v>8035788</v>
      </c>
      <c r="L33" s="106"/>
    </row>
    <row r="34" spans="2:12" s="60" customFormat="1" ht="32.25" customHeight="1">
      <c r="B34" s="61">
        <v>25</v>
      </c>
      <c r="C34" s="62" t="s">
        <v>29</v>
      </c>
      <c r="D34" s="120">
        <f>'３月'!J34</f>
        <v>104822</v>
      </c>
      <c r="E34" s="116">
        <f>'３月'!K34</f>
        <v>8580732</v>
      </c>
      <c r="F34" s="112">
        <f>21310+145</f>
        <v>21455</v>
      </c>
      <c r="G34" s="111">
        <f>4171985+308900</f>
        <v>4480885</v>
      </c>
      <c r="H34" s="110">
        <f>27438+150</f>
        <v>27588</v>
      </c>
      <c r="I34" s="109">
        <f>4741702+323900</f>
        <v>5065602</v>
      </c>
      <c r="J34" s="108">
        <f t="shared" si="0"/>
        <v>98689</v>
      </c>
      <c r="K34" s="107">
        <f t="shared" si="0"/>
        <v>7996015</v>
      </c>
      <c r="L34" s="106"/>
    </row>
    <row r="35" spans="2:12" s="60" customFormat="1" ht="20.25" customHeight="1">
      <c r="B35" s="61">
        <v>26</v>
      </c>
      <c r="C35" s="62" t="s">
        <v>30</v>
      </c>
      <c r="D35" s="120">
        <f>'３月'!J35</f>
        <v>809</v>
      </c>
      <c r="E35" s="116">
        <f>'３月'!K35</f>
        <v>103939</v>
      </c>
      <c r="F35" s="112">
        <v>613</v>
      </c>
      <c r="G35" s="111">
        <v>74671</v>
      </c>
      <c r="H35" s="110">
        <v>614</v>
      </c>
      <c r="I35" s="109">
        <v>76025</v>
      </c>
      <c r="J35" s="108">
        <f t="shared" si="0"/>
        <v>808</v>
      </c>
      <c r="K35" s="107">
        <f t="shared" si="0"/>
        <v>102585</v>
      </c>
      <c r="L35" s="106"/>
    </row>
    <row r="36" spans="2:12" s="60" customFormat="1" ht="20.25" customHeight="1">
      <c r="B36" s="61">
        <v>27</v>
      </c>
      <c r="C36" s="62" t="s">
        <v>31</v>
      </c>
      <c r="D36" s="120">
        <f>'３月'!J36</f>
        <v>116</v>
      </c>
      <c r="E36" s="116">
        <f>'３月'!K36</f>
        <v>23320</v>
      </c>
      <c r="F36" s="112">
        <v>157</v>
      </c>
      <c r="G36" s="111">
        <v>31400</v>
      </c>
      <c r="H36" s="110">
        <v>138</v>
      </c>
      <c r="I36" s="109">
        <v>27760</v>
      </c>
      <c r="J36" s="108">
        <f t="shared" si="0"/>
        <v>135</v>
      </c>
      <c r="K36" s="107">
        <f t="shared" si="0"/>
        <v>26960</v>
      </c>
      <c r="L36" s="106"/>
    </row>
    <row r="37" spans="2:12" s="60" customFormat="1" ht="20.25" customHeight="1">
      <c r="B37" s="61">
        <v>28</v>
      </c>
      <c r="C37" s="62" t="s">
        <v>33</v>
      </c>
      <c r="D37" s="120">
        <f>'３月'!J37</f>
        <v>0</v>
      </c>
      <c r="E37" s="116">
        <f>'３月'!K37</f>
        <v>0</v>
      </c>
      <c r="F37" s="112">
        <v>0</v>
      </c>
      <c r="G37" s="111">
        <v>0</v>
      </c>
      <c r="H37" s="110">
        <v>0</v>
      </c>
      <c r="I37" s="109">
        <v>0</v>
      </c>
      <c r="J37" s="108">
        <f t="shared" si="0"/>
        <v>0</v>
      </c>
      <c r="K37" s="107">
        <f t="shared" si="0"/>
        <v>0</v>
      </c>
      <c r="L37" s="106"/>
    </row>
    <row r="38" spans="2:12" s="60" customFormat="1" ht="20.25" customHeight="1">
      <c r="B38" s="61">
        <v>29</v>
      </c>
      <c r="C38" s="62" t="s">
        <v>32</v>
      </c>
      <c r="D38" s="120">
        <f>'３月'!J38</f>
        <v>619</v>
      </c>
      <c r="E38" s="116">
        <f>'３月'!K38</f>
        <v>122560</v>
      </c>
      <c r="F38" s="112">
        <v>76</v>
      </c>
      <c r="G38" s="111">
        <v>14561</v>
      </c>
      <c r="H38" s="110">
        <v>92</v>
      </c>
      <c r="I38" s="109">
        <v>17441</v>
      </c>
      <c r="J38" s="108">
        <f t="shared" si="0"/>
        <v>603</v>
      </c>
      <c r="K38" s="107">
        <f t="shared" si="0"/>
        <v>119680</v>
      </c>
      <c r="L38" s="106"/>
    </row>
    <row r="39" spans="2:12" s="60" customFormat="1" ht="20.25" customHeight="1">
      <c r="B39" s="61">
        <v>30</v>
      </c>
      <c r="C39" s="62" t="s">
        <v>34</v>
      </c>
      <c r="D39" s="120">
        <f>'３月'!J39</f>
        <v>1224</v>
      </c>
      <c r="E39" s="116">
        <f>'３月'!K39</f>
        <v>1346400</v>
      </c>
      <c r="F39" s="112">
        <v>400</v>
      </c>
      <c r="G39" s="111">
        <v>440000</v>
      </c>
      <c r="H39" s="110">
        <v>380</v>
      </c>
      <c r="I39" s="109">
        <v>418000</v>
      </c>
      <c r="J39" s="108">
        <f t="shared" si="0"/>
        <v>1244</v>
      </c>
      <c r="K39" s="107">
        <f t="shared" si="0"/>
        <v>1368400</v>
      </c>
      <c r="L39" s="106"/>
    </row>
    <row r="40" spans="2:12" s="60" customFormat="1" ht="20.25" customHeight="1">
      <c r="B40" s="61">
        <v>31</v>
      </c>
      <c r="C40" s="62" t="s">
        <v>35</v>
      </c>
      <c r="D40" s="120">
        <f>'３月'!J40</f>
        <v>0</v>
      </c>
      <c r="E40" s="116">
        <f>'３月'!K40</f>
        <v>0</v>
      </c>
      <c r="F40" s="112">
        <v>0</v>
      </c>
      <c r="G40" s="111">
        <v>0</v>
      </c>
      <c r="H40" s="110">
        <v>0</v>
      </c>
      <c r="I40" s="109">
        <v>0</v>
      </c>
      <c r="J40" s="108">
        <f t="shared" si="0"/>
        <v>0</v>
      </c>
      <c r="K40" s="107">
        <f t="shared" si="0"/>
        <v>0</v>
      </c>
      <c r="L40" s="106"/>
    </row>
    <row r="41" spans="2:12" s="60" customFormat="1" ht="20.25" customHeight="1">
      <c r="B41" s="61">
        <v>32</v>
      </c>
      <c r="C41" s="62" t="s">
        <v>36</v>
      </c>
      <c r="D41" s="120">
        <f>'３月'!J41</f>
        <v>0</v>
      </c>
      <c r="E41" s="116">
        <f>'３月'!K41</f>
        <v>0</v>
      </c>
      <c r="F41" s="112">
        <v>0</v>
      </c>
      <c r="G41" s="111">
        <v>0</v>
      </c>
      <c r="H41" s="110">
        <v>0</v>
      </c>
      <c r="I41" s="109">
        <v>0</v>
      </c>
      <c r="J41" s="108">
        <f t="shared" si="0"/>
        <v>0</v>
      </c>
      <c r="K41" s="107">
        <f t="shared" si="0"/>
        <v>0</v>
      </c>
      <c r="L41" s="106"/>
    </row>
    <row r="42" spans="2:12" s="60" customFormat="1" ht="20.25" customHeight="1">
      <c r="B42" s="61">
        <v>33</v>
      </c>
      <c r="C42" s="62" t="s">
        <v>37</v>
      </c>
      <c r="D42" s="120">
        <f>'３月'!J42</f>
        <v>24208</v>
      </c>
      <c r="E42" s="116">
        <f>'３月'!K42</f>
        <v>2160611</v>
      </c>
      <c r="F42" s="112">
        <v>22212</v>
      </c>
      <c r="G42" s="111">
        <v>6323857</v>
      </c>
      <c r="H42" s="110">
        <v>22183</v>
      </c>
      <c r="I42" s="109">
        <v>6341256</v>
      </c>
      <c r="J42" s="108">
        <f t="shared" si="0"/>
        <v>24237</v>
      </c>
      <c r="K42" s="107">
        <f t="shared" si="0"/>
        <v>2143212</v>
      </c>
      <c r="L42" s="106"/>
    </row>
    <row r="43" spans="2:12" s="60" customFormat="1" ht="33" customHeight="1">
      <c r="B43" s="61">
        <v>34</v>
      </c>
      <c r="C43" s="62" t="s">
        <v>38</v>
      </c>
      <c r="D43" s="120">
        <f>'３月'!J43</f>
        <v>5859</v>
      </c>
      <c r="E43" s="116">
        <f>'３月'!K43</f>
        <v>2007887</v>
      </c>
      <c r="F43" s="112">
        <v>7220</v>
      </c>
      <c r="G43" s="111">
        <v>2271259</v>
      </c>
      <c r="H43" s="110">
        <v>8097</v>
      </c>
      <c r="I43" s="109">
        <v>2653222</v>
      </c>
      <c r="J43" s="108">
        <f t="shared" si="0"/>
        <v>4982</v>
      </c>
      <c r="K43" s="107">
        <f t="shared" si="0"/>
        <v>1625924</v>
      </c>
      <c r="L43" s="106"/>
    </row>
    <row r="44" spans="2:12" s="60" customFormat="1" ht="20.25" customHeight="1">
      <c r="B44" s="61">
        <v>35</v>
      </c>
      <c r="C44" s="62" t="s">
        <v>39</v>
      </c>
      <c r="D44" s="120">
        <f>'３月'!J44</f>
        <v>19</v>
      </c>
      <c r="E44" s="116">
        <f>'３月'!K44</f>
        <v>113370</v>
      </c>
      <c r="F44" s="112">
        <v>2</v>
      </c>
      <c r="G44" s="111">
        <v>1621</v>
      </c>
      <c r="H44" s="110">
        <v>2</v>
      </c>
      <c r="I44" s="109">
        <v>1501</v>
      </c>
      <c r="J44" s="108">
        <f t="shared" si="0"/>
        <v>19</v>
      </c>
      <c r="K44" s="107">
        <f t="shared" si="0"/>
        <v>113490</v>
      </c>
      <c r="L44" s="106"/>
    </row>
    <row r="45" spans="2:12" s="60" customFormat="1" ht="20.25" customHeight="1">
      <c r="B45" s="61">
        <v>36</v>
      </c>
      <c r="C45" s="62" t="s">
        <v>40</v>
      </c>
      <c r="D45" s="120">
        <f>'３月'!J45</f>
        <v>5909</v>
      </c>
      <c r="E45" s="116">
        <f>'３月'!K45</f>
        <v>2821005</v>
      </c>
      <c r="F45" s="112">
        <v>1756</v>
      </c>
      <c r="G45" s="111">
        <v>502451</v>
      </c>
      <c r="H45" s="110">
        <v>1593</v>
      </c>
      <c r="I45" s="109">
        <v>320857</v>
      </c>
      <c r="J45" s="108">
        <f t="shared" si="0"/>
        <v>6072</v>
      </c>
      <c r="K45" s="107">
        <f t="shared" si="0"/>
        <v>3002599</v>
      </c>
      <c r="L45" s="106"/>
    </row>
    <row r="46" spans="2:12" ht="20.25" customHeight="1">
      <c r="B46" s="21">
        <v>37</v>
      </c>
      <c r="C46" s="22" t="s">
        <v>41</v>
      </c>
      <c r="D46" s="120">
        <f>'３月'!J46</f>
        <v>6958</v>
      </c>
      <c r="E46" s="116">
        <f>'３月'!K46</f>
        <v>1200095</v>
      </c>
      <c r="F46" s="105">
        <v>3156</v>
      </c>
      <c r="G46" s="104">
        <v>536867</v>
      </c>
      <c r="H46" s="103">
        <v>4233</v>
      </c>
      <c r="I46" s="102">
        <v>805972</v>
      </c>
      <c r="J46" s="101">
        <f t="shared" si="0"/>
        <v>5881</v>
      </c>
      <c r="K46" s="100">
        <f t="shared" si="0"/>
        <v>930990</v>
      </c>
      <c r="L46" s="99"/>
    </row>
    <row r="47" spans="2:12" ht="32.25" customHeight="1">
      <c r="B47" s="21">
        <v>38</v>
      </c>
      <c r="C47" s="22" t="s">
        <v>42</v>
      </c>
      <c r="D47" s="120">
        <f>'３月'!J47</f>
        <v>2390</v>
      </c>
      <c r="E47" s="116">
        <f>'３月'!K47</f>
        <v>3395895</v>
      </c>
      <c r="F47" s="105">
        <f>1811+65</f>
        <v>1876</v>
      </c>
      <c r="G47" s="104">
        <f>999244+125000</f>
        <v>1124244</v>
      </c>
      <c r="H47" s="103">
        <f>1264+10</f>
        <v>1274</v>
      </c>
      <c r="I47" s="102">
        <f>496366+28000</f>
        <v>524366</v>
      </c>
      <c r="J47" s="101">
        <f t="shared" si="0"/>
        <v>2992</v>
      </c>
      <c r="K47" s="100">
        <f t="shared" si="0"/>
        <v>3995773</v>
      </c>
      <c r="L47" s="99"/>
    </row>
    <row r="48" spans="2:12" ht="20.25" customHeight="1">
      <c r="B48" s="21">
        <v>39</v>
      </c>
      <c r="C48" s="22" t="s">
        <v>43</v>
      </c>
      <c r="D48" s="120">
        <f>'３月'!J48</f>
        <v>0</v>
      </c>
      <c r="E48" s="116">
        <f>'３月'!K48</f>
        <v>0</v>
      </c>
      <c r="F48" s="105">
        <v>0</v>
      </c>
      <c r="G48" s="104">
        <v>0</v>
      </c>
      <c r="H48" s="103">
        <v>0</v>
      </c>
      <c r="I48" s="102">
        <v>0</v>
      </c>
      <c r="J48" s="101">
        <f t="shared" si="0"/>
        <v>0</v>
      </c>
      <c r="K48" s="100">
        <f t="shared" si="0"/>
        <v>0</v>
      </c>
      <c r="L48" s="99"/>
    </row>
    <row r="49" spans="2:12" ht="20.25" customHeight="1" thickBot="1">
      <c r="B49" s="23">
        <v>40</v>
      </c>
      <c r="C49" s="24" t="s">
        <v>50</v>
      </c>
      <c r="D49" s="120">
        <f>'３月'!J49</f>
        <v>5883</v>
      </c>
      <c r="E49" s="116">
        <f>'３月'!K49</f>
        <v>2109288</v>
      </c>
      <c r="F49" s="98">
        <v>5183</v>
      </c>
      <c r="G49" s="97">
        <v>1556400</v>
      </c>
      <c r="H49" s="96">
        <v>4555</v>
      </c>
      <c r="I49" s="95">
        <v>1548473</v>
      </c>
      <c r="J49" s="94">
        <f t="shared" si="0"/>
        <v>6511</v>
      </c>
      <c r="K49" s="93">
        <f t="shared" si="0"/>
        <v>2117215</v>
      </c>
      <c r="L49" s="92"/>
    </row>
    <row r="50" spans="2:12" ht="21" customHeight="1" thickBot="1" thickTop="1">
      <c r="B50" s="140" t="s">
        <v>46</v>
      </c>
      <c r="C50" s="141"/>
      <c r="D50" s="91">
        <f aca="true" t="shared" si="1" ref="D50:I50">SUM(D10:D49)</f>
        <v>284293</v>
      </c>
      <c r="E50" s="90">
        <f t="shared" si="1"/>
        <v>60541777</v>
      </c>
      <c r="F50" s="89">
        <f t="shared" si="1"/>
        <v>105771</v>
      </c>
      <c r="G50" s="87">
        <f t="shared" si="1"/>
        <v>32720651</v>
      </c>
      <c r="H50" s="89">
        <f t="shared" si="1"/>
        <v>112288</v>
      </c>
      <c r="I50" s="87">
        <f t="shared" si="1"/>
        <v>31990858</v>
      </c>
      <c r="J50" s="88">
        <f t="shared" si="0"/>
        <v>277776</v>
      </c>
      <c r="K50" s="87">
        <f t="shared" si="0"/>
        <v>61271570</v>
      </c>
      <c r="L50" s="86"/>
    </row>
    <row r="51" spans="10:11" ht="13.5">
      <c r="J51" s="85"/>
      <c r="K51" s="85"/>
    </row>
    <row r="52" spans="10:11" ht="13.5">
      <c r="J52" s="84"/>
      <c r="K52" s="84"/>
    </row>
    <row r="53" spans="4:11" ht="13.5">
      <c r="D53" s="60"/>
      <c r="E53" s="60"/>
      <c r="F53" s="60"/>
      <c r="J53" s="77"/>
      <c r="K53" s="77"/>
    </row>
    <row r="54" spans="4:6" ht="13.5">
      <c r="D54" s="60"/>
      <c r="E54" s="60"/>
      <c r="F54" s="60"/>
    </row>
    <row r="55" spans="4:11" ht="13.5">
      <c r="D55" s="80"/>
      <c r="E55" s="80"/>
      <c r="F55" s="80"/>
      <c r="G55" s="75"/>
      <c r="H55" s="75"/>
      <c r="I55" s="75"/>
      <c r="J55" s="82"/>
      <c r="K55" s="82"/>
    </row>
    <row r="56" spans="4:11" ht="13.5">
      <c r="D56" s="135"/>
      <c r="E56" s="80"/>
      <c r="F56" s="136"/>
      <c r="G56" s="75"/>
      <c r="H56" s="75"/>
      <c r="I56" s="75"/>
      <c r="J56" s="82"/>
      <c r="K56" s="82"/>
    </row>
    <row r="57" spans="4:11" ht="13.5">
      <c r="D57" s="80"/>
      <c r="E57" s="80"/>
      <c r="F57" s="80"/>
      <c r="G57" s="80"/>
      <c r="H57" s="80"/>
      <c r="I57" s="80"/>
      <c r="J57" s="80"/>
      <c r="K57" s="80"/>
    </row>
    <row r="58" spans="4:11" ht="13.5">
      <c r="D58" s="135"/>
      <c r="E58" s="135"/>
      <c r="F58" s="135"/>
      <c r="G58" s="80"/>
      <c r="H58" s="80"/>
      <c r="I58" s="80"/>
      <c r="J58" s="80"/>
      <c r="K58" s="80"/>
    </row>
    <row r="59" spans="4:11" ht="13.5">
      <c r="D59" s="80"/>
      <c r="E59" s="80"/>
      <c r="F59" s="80"/>
      <c r="G59" s="80"/>
      <c r="H59" s="80"/>
      <c r="I59" s="80"/>
      <c r="J59" s="83"/>
      <c r="K59" s="83"/>
    </row>
    <row r="60" spans="4:11" ht="13.5">
      <c r="D60" s="135"/>
      <c r="E60" s="135"/>
      <c r="F60" s="135"/>
      <c r="G60" s="80"/>
      <c r="H60" s="80"/>
      <c r="I60" s="80"/>
      <c r="J60" s="83"/>
      <c r="K60" s="83"/>
    </row>
    <row r="61" spans="4:11" ht="13.5">
      <c r="D61" s="80"/>
      <c r="E61" s="80"/>
      <c r="F61" s="80"/>
      <c r="G61" s="80"/>
      <c r="H61" s="80"/>
      <c r="I61" s="80"/>
      <c r="J61" s="80"/>
      <c r="K61" s="80"/>
    </row>
    <row r="62" spans="4:11" ht="13.5">
      <c r="D62" s="75"/>
      <c r="E62" s="75"/>
      <c r="F62" s="75"/>
      <c r="G62" s="75"/>
      <c r="H62" s="75"/>
      <c r="I62" s="75"/>
      <c r="J62" s="75"/>
      <c r="K62" s="75"/>
    </row>
    <row r="63" spans="4:11" ht="13.5">
      <c r="D63" s="75"/>
      <c r="E63" s="75"/>
      <c r="F63" s="75"/>
      <c r="G63" s="75"/>
      <c r="H63" s="75"/>
      <c r="I63" s="75"/>
      <c r="J63" s="82"/>
      <c r="K63" s="82"/>
    </row>
    <row r="64" spans="4:11" ht="13.5">
      <c r="D64" s="75"/>
      <c r="E64" s="75"/>
      <c r="F64" s="75"/>
      <c r="G64" s="75"/>
      <c r="H64" s="75"/>
      <c r="I64" s="75"/>
      <c r="J64" s="82"/>
      <c r="K64" s="82"/>
    </row>
    <row r="65" spans="4:11" ht="13.5">
      <c r="D65" s="75"/>
      <c r="E65" s="75"/>
      <c r="F65" s="75"/>
      <c r="G65" s="75"/>
      <c r="H65" s="75"/>
      <c r="I65" s="75"/>
      <c r="J65" s="75"/>
      <c r="K65" s="75"/>
    </row>
  </sheetData>
  <sheetProtection/>
  <mergeCells count="9">
    <mergeCell ref="B50:C50"/>
    <mergeCell ref="B2:L2"/>
    <mergeCell ref="J4:L4"/>
    <mergeCell ref="J5:L5"/>
    <mergeCell ref="D7:E7"/>
    <mergeCell ref="F7:G7"/>
    <mergeCell ref="H7:I7"/>
    <mergeCell ref="J7:K7"/>
    <mergeCell ref="L7:L9"/>
  </mergeCells>
  <printOptions horizontalCentered="1"/>
  <pageMargins left="0.3937007874015748" right="0.3937007874015748" top="0.5905511811023623" bottom="0.3937007874015748" header="0" footer="0"/>
  <pageSetup fitToHeight="1" fitToWidth="1" horizontalDpi="300" verticalDpi="300" orientation="portrait" paperSize="9" scale="8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65"/>
  <sheetViews>
    <sheetView zoomScalePageLayoutView="0" workbookViewId="0" topLeftCell="A1">
      <pane xSplit="5" ySplit="9" topLeftCell="F43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F10" sqref="F10:I49"/>
    </sheetView>
  </sheetViews>
  <sheetFormatPr defaultColWidth="9.00390625" defaultRowHeight="13.5"/>
  <cols>
    <col min="1" max="1" width="4.375" style="1" customWidth="1"/>
    <col min="2" max="2" width="3.375" style="1" customWidth="1"/>
    <col min="3" max="3" width="15.125" style="1" customWidth="1"/>
    <col min="4" max="4" width="10.00390625" style="1" customWidth="1"/>
    <col min="5" max="5" width="11.25390625" style="1" customWidth="1"/>
    <col min="6" max="6" width="10.00390625" style="1" customWidth="1"/>
    <col min="7" max="7" width="11.25390625" style="1" customWidth="1"/>
    <col min="8" max="8" width="10.00390625" style="1" customWidth="1"/>
    <col min="9" max="9" width="11.25390625" style="1" customWidth="1"/>
    <col min="10" max="10" width="10.00390625" style="1" customWidth="1"/>
    <col min="11" max="11" width="11.25390625" style="1" customWidth="1"/>
    <col min="12" max="12" width="9.375" style="1" customWidth="1"/>
    <col min="13" max="13" width="4.00390625" style="1" customWidth="1"/>
    <col min="14" max="16384" width="9.00390625" style="1" customWidth="1"/>
  </cols>
  <sheetData>
    <row r="2" spans="2:12" ht="18.75" customHeight="1">
      <c r="B2" s="142" t="s">
        <v>47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</row>
    <row r="3" spans="2:12" ht="15" customHeight="1">
      <c r="B3" s="28" t="str">
        <f>'１月'!$B$3</f>
        <v>平成２９年</v>
      </c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2:12" ht="18" customHeight="1">
      <c r="B4" s="27"/>
      <c r="C4" s="54" t="s">
        <v>65</v>
      </c>
      <c r="E4" s="28" t="s">
        <v>54</v>
      </c>
      <c r="I4" s="121" t="s">
        <v>52</v>
      </c>
      <c r="J4" s="152" t="s">
        <v>57</v>
      </c>
      <c r="K4" s="152"/>
      <c r="L4" s="152"/>
    </row>
    <row r="5" spans="3:12" ht="18" customHeight="1">
      <c r="C5" s="1" t="s">
        <v>59</v>
      </c>
      <c r="I5" s="2" t="s">
        <v>53</v>
      </c>
      <c r="J5" s="148"/>
      <c r="K5" s="148"/>
      <c r="L5" s="148"/>
    </row>
    <row r="6" spans="5:12" ht="18" customHeight="1" thickBot="1">
      <c r="E6" s="1" t="s">
        <v>58</v>
      </c>
      <c r="I6" s="2"/>
      <c r="J6" s="55"/>
      <c r="K6" s="55"/>
      <c r="L6" s="55"/>
    </row>
    <row r="7" spans="2:12" ht="18.75" customHeight="1">
      <c r="B7" s="3"/>
      <c r="C7" s="4" t="s">
        <v>48</v>
      </c>
      <c r="D7" s="143" t="s">
        <v>0</v>
      </c>
      <c r="E7" s="144"/>
      <c r="F7" s="145" t="s">
        <v>1</v>
      </c>
      <c r="G7" s="146"/>
      <c r="H7" s="144" t="s">
        <v>2</v>
      </c>
      <c r="I7" s="144"/>
      <c r="J7" s="145" t="s">
        <v>3</v>
      </c>
      <c r="K7" s="146"/>
      <c r="L7" s="149" t="s">
        <v>4</v>
      </c>
    </row>
    <row r="8" spans="2:12" ht="18.75" customHeight="1">
      <c r="B8" s="5"/>
      <c r="C8" s="6"/>
      <c r="D8" s="7" t="s">
        <v>44</v>
      </c>
      <c r="E8" s="8" t="s">
        <v>45</v>
      </c>
      <c r="F8" s="9" t="s">
        <v>44</v>
      </c>
      <c r="G8" s="10" t="s">
        <v>45</v>
      </c>
      <c r="H8" s="11" t="s">
        <v>44</v>
      </c>
      <c r="I8" s="8" t="s">
        <v>45</v>
      </c>
      <c r="J8" s="9" t="s">
        <v>44</v>
      </c>
      <c r="K8" s="10" t="s">
        <v>45</v>
      </c>
      <c r="L8" s="150"/>
    </row>
    <row r="9" spans="2:12" ht="18.75" customHeight="1" thickBot="1">
      <c r="B9" s="12" t="s">
        <v>49</v>
      </c>
      <c r="C9" s="13"/>
      <c r="D9" s="14" t="s">
        <v>55</v>
      </c>
      <c r="E9" s="15" t="s">
        <v>5</v>
      </c>
      <c r="F9" s="16" t="s">
        <v>55</v>
      </c>
      <c r="G9" s="17" t="s">
        <v>5</v>
      </c>
      <c r="H9" s="18" t="s">
        <v>55</v>
      </c>
      <c r="I9" s="15" t="s">
        <v>5</v>
      </c>
      <c r="J9" s="16" t="s">
        <v>55</v>
      </c>
      <c r="K9" s="17" t="s">
        <v>5</v>
      </c>
      <c r="L9" s="151"/>
    </row>
    <row r="10" spans="2:14" ht="20.25" customHeight="1" thickTop="1">
      <c r="B10" s="19">
        <v>1</v>
      </c>
      <c r="C10" s="20" t="s">
        <v>6</v>
      </c>
      <c r="D10" s="120">
        <f>'４月'!J10</f>
        <v>31067</v>
      </c>
      <c r="E10" s="116">
        <f>'４月'!K10</f>
        <v>8146422</v>
      </c>
      <c r="F10" s="119"/>
      <c r="G10" s="118"/>
      <c r="H10" s="117"/>
      <c r="I10" s="116"/>
      <c r="J10" s="115">
        <f aca="true" t="shared" si="0" ref="J10:K50">D10+F10-H10</f>
        <v>31067</v>
      </c>
      <c r="K10" s="114">
        <f t="shared" si="0"/>
        <v>8146422</v>
      </c>
      <c r="L10" s="113"/>
      <c r="N10" s="60"/>
    </row>
    <row r="11" spans="2:12" ht="20.25" customHeight="1">
      <c r="B11" s="21">
        <v>2</v>
      </c>
      <c r="C11" s="22" t="s">
        <v>7</v>
      </c>
      <c r="D11" s="120">
        <f>'４月'!J11</f>
        <v>608</v>
      </c>
      <c r="E11" s="116">
        <f>'４月'!K11</f>
        <v>44530</v>
      </c>
      <c r="F11" s="105"/>
      <c r="G11" s="104"/>
      <c r="H11" s="103"/>
      <c r="I11" s="102"/>
      <c r="J11" s="101">
        <f t="shared" si="0"/>
        <v>608</v>
      </c>
      <c r="K11" s="100">
        <f t="shared" si="0"/>
        <v>44530</v>
      </c>
      <c r="L11" s="99"/>
    </row>
    <row r="12" spans="2:12" ht="20.25" customHeight="1">
      <c r="B12" s="21">
        <v>3</v>
      </c>
      <c r="C12" s="22" t="s">
        <v>8</v>
      </c>
      <c r="D12" s="120">
        <f>'４月'!J12</f>
        <v>0</v>
      </c>
      <c r="E12" s="116">
        <f>'４月'!K12</f>
        <v>0</v>
      </c>
      <c r="F12" s="105"/>
      <c r="G12" s="104"/>
      <c r="H12" s="103"/>
      <c r="I12" s="102"/>
      <c r="J12" s="101">
        <f t="shared" si="0"/>
        <v>0</v>
      </c>
      <c r="K12" s="100">
        <f t="shared" si="0"/>
        <v>0</v>
      </c>
      <c r="L12" s="99"/>
    </row>
    <row r="13" spans="2:12" ht="20.25" customHeight="1">
      <c r="B13" s="21">
        <v>4</v>
      </c>
      <c r="C13" s="22" t="s">
        <v>9</v>
      </c>
      <c r="D13" s="120">
        <f>'４月'!J13</f>
        <v>3902</v>
      </c>
      <c r="E13" s="116">
        <f>'４月'!K13</f>
        <v>929372</v>
      </c>
      <c r="F13" s="105"/>
      <c r="G13" s="104"/>
      <c r="H13" s="103"/>
      <c r="I13" s="102"/>
      <c r="J13" s="101">
        <f t="shared" si="0"/>
        <v>3902</v>
      </c>
      <c r="K13" s="100">
        <f t="shared" si="0"/>
        <v>929372</v>
      </c>
      <c r="L13" s="99"/>
    </row>
    <row r="14" spans="2:12" ht="20.25" customHeight="1">
      <c r="B14" s="21">
        <v>5</v>
      </c>
      <c r="C14" s="22" t="s">
        <v>10</v>
      </c>
      <c r="D14" s="120">
        <f>'４月'!J14</f>
        <v>0</v>
      </c>
      <c r="E14" s="116">
        <f>'４月'!K14</f>
        <v>0</v>
      </c>
      <c r="F14" s="105"/>
      <c r="G14" s="104"/>
      <c r="H14" s="103"/>
      <c r="I14" s="102"/>
      <c r="J14" s="101">
        <f t="shared" si="0"/>
        <v>0</v>
      </c>
      <c r="K14" s="100">
        <f t="shared" si="0"/>
        <v>0</v>
      </c>
      <c r="L14" s="99"/>
    </row>
    <row r="15" spans="2:12" ht="20.25" customHeight="1">
      <c r="B15" s="21">
        <v>6</v>
      </c>
      <c r="C15" s="22" t="s">
        <v>11</v>
      </c>
      <c r="D15" s="120">
        <f>'４月'!J15</f>
        <v>0</v>
      </c>
      <c r="E15" s="116">
        <f>'４月'!K15</f>
        <v>0</v>
      </c>
      <c r="F15" s="105"/>
      <c r="G15" s="104"/>
      <c r="H15" s="103"/>
      <c r="I15" s="102"/>
      <c r="J15" s="101">
        <f t="shared" si="0"/>
        <v>0</v>
      </c>
      <c r="K15" s="100">
        <f t="shared" si="0"/>
        <v>0</v>
      </c>
      <c r="L15" s="99"/>
    </row>
    <row r="16" spans="2:12" ht="20.25" customHeight="1">
      <c r="B16" s="21">
        <v>7</v>
      </c>
      <c r="C16" s="22" t="s">
        <v>12</v>
      </c>
      <c r="D16" s="120">
        <f>'４月'!J16</f>
        <v>0</v>
      </c>
      <c r="E16" s="116">
        <f>'４月'!K16</f>
        <v>0</v>
      </c>
      <c r="F16" s="105"/>
      <c r="G16" s="104"/>
      <c r="H16" s="103"/>
      <c r="I16" s="102"/>
      <c r="J16" s="101">
        <f t="shared" si="0"/>
        <v>0</v>
      </c>
      <c r="K16" s="100">
        <f t="shared" si="0"/>
        <v>0</v>
      </c>
      <c r="L16" s="99"/>
    </row>
    <row r="17" spans="2:12" ht="20.25" customHeight="1">
      <c r="B17" s="21">
        <v>8</v>
      </c>
      <c r="C17" s="22" t="s">
        <v>13</v>
      </c>
      <c r="D17" s="120">
        <f>'４月'!J17</f>
        <v>1039</v>
      </c>
      <c r="E17" s="116">
        <f>'４月'!K17</f>
        <v>3117000</v>
      </c>
      <c r="F17" s="105"/>
      <c r="G17" s="104"/>
      <c r="H17" s="103"/>
      <c r="I17" s="102"/>
      <c r="J17" s="101">
        <f t="shared" si="0"/>
        <v>1039</v>
      </c>
      <c r="K17" s="100">
        <f t="shared" si="0"/>
        <v>3117000</v>
      </c>
      <c r="L17" s="99"/>
    </row>
    <row r="18" spans="2:12" ht="20.25" customHeight="1">
      <c r="B18" s="21">
        <v>9</v>
      </c>
      <c r="C18" s="22" t="s">
        <v>14</v>
      </c>
      <c r="D18" s="120">
        <f>'４月'!J18</f>
        <v>49</v>
      </c>
      <c r="E18" s="116">
        <f>'４月'!K18</f>
        <v>7635</v>
      </c>
      <c r="F18" s="105"/>
      <c r="G18" s="104"/>
      <c r="H18" s="103"/>
      <c r="I18" s="102"/>
      <c r="J18" s="101">
        <f t="shared" si="0"/>
        <v>49</v>
      </c>
      <c r="K18" s="100">
        <f t="shared" si="0"/>
        <v>7635</v>
      </c>
      <c r="L18" s="99"/>
    </row>
    <row r="19" spans="2:12" ht="20.25" customHeight="1">
      <c r="B19" s="21">
        <v>10</v>
      </c>
      <c r="C19" s="22" t="s">
        <v>15</v>
      </c>
      <c r="D19" s="120">
        <f>'４月'!J19</f>
        <v>0</v>
      </c>
      <c r="E19" s="116">
        <f>'４月'!K19</f>
        <v>0</v>
      </c>
      <c r="F19" s="105"/>
      <c r="G19" s="104"/>
      <c r="H19" s="103"/>
      <c r="I19" s="102"/>
      <c r="J19" s="101">
        <f t="shared" si="0"/>
        <v>0</v>
      </c>
      <c r="K19" s="100">
        <f t="shared" si="0"/>
        <v>0</v>
      </c>
      <c r="L19" s="99"/>
    </row>
    <row r="20" spans="2:12" ht="20.25" customHeight="1">
      <c r="B20" s="21">
        <v>11</v>
      </c>
      <c r="C20" s="22" t="s">
        <v>16</v>
      </c>
      <c r="D20" s="120">
        <f>'４月'!J20</f>
        <v>0</v>
      </c>
      <c r="E20" s="116">
        <f>'４月'!K20</f>
        <v>0</v>
      </c>
      <c r="F20" s="105"/>
      <c r="G20" s="104"/>
      <c r="H20" s="103"/>
      <c r="I20" s="102"/>
      <c r="J20" s="101">
        <f t="shared" si="0"/>
        <v>0</v>
      </c>
      <c r="K20" s="100">
        <f t="shared" si="0"/>
        <v>0</v>
      </c>
      <c r="L20" s="99"/>
    </row>
    <row r="21" spans="2:12" ht="20.25" customHeight="1">
      <c r="B21" s="21">
        <v>12</v>
      </c>
      <c r="C21" s="22" t="s">
        <v>17</v>
      </c>
      <c r="D21" s="120">
        <f>'４月'!J21</f>
        <v>0</v>
      </c>
      <c r="E21" s="116">
        <f>'４月'!K21</f>
        <v>0</v>
      </c>
      <c r="F21" s="105"/>
      <c r="G21" s="104"/>
      <c r="H21" s="103"/>
      <c r="I21" s="102"/>
      <c r="J21" s="101">
        <f t="shared" si="0"/>
        <v>0</v>
      </c>
      <c r="K21" s="100">
        <f t="shared" si="0"/>
        <v>0</v>
      </c>
      <c r="L21" s="99"/>
    </row>
    <row r="22" spans="2:12" ht="20.25" customHeight="1">
      <c r="B22" s="21">
        <v>13</v>
      </c>
      <c r="C22" s="22" t="s">
        <v>18</v>
      </c>
      <c r="D22" s="120">
        <f>'４月'!J22</f>
        <v>5750</v>
      </c>
      <c r="E22" s="116">
        <f>'４月'!K22</f>
        <v>808440</v>
      </c>
      <c r="F22" s="105"/>
      <c r="G22" s="104"/>
      <c r="H22" s="103"/>
      <c r="I22" s="102"/>
      <c r="J22" s="101">
        <f t="shared" si="0"/>
        <v>5750</v>
      </c>
      <c r="K22" s="100">
        <f t="shared" si="0"/>
        <v>808440</v>
      </c>
      <c r="L22" s="99"/>
    </row>
    <row r="23" spans="2:12" s="60" customFormat="1" ht="20.25" customHeight="1">
      <c r="B23" s="61">
        <v>14</v>
      </c>
      <c r="C23" s="62" t="s">
        <v>19</v>
      </c>
      <c r="D23" s="120">
        <f>'４月'!J23</f>
        <v>2955</v>
      </c>
      <c r="E23" s="116">
        <f>'４月'!K23</f>
        <v>2159511</v>
      </c>
      <c r="F23" s="112"/>
      <c r="G23" s="111"/>
      <c r="H23" s="110"/>
      <c r="I23" s="109"/>
      <c r="J23" s="108">
        <f t="shared" si="0"/>
        <v>2955</v>
      </c>
      <c r="K23" s="107">
        <f t="shared" si="0"/>
        <v>2159511</v>
      </c>
      <c r="L23" s="106"/>
    </row>
    <row r="24" spans="2:12" ht="20.25" customHeight="1">
      <c r="B24" s="21">
        <v>15</v>
      </c>
      <c r="C24" s="22" t="s">
        <v>20</v>
      </c>
      <c r="D24" s="120">
        <f>'４月'!J24</f>
        <v>25562</v>
      </c>
      <c r="E24" s="116">
        <f>'４月'!K24</f>
        <v>2998522</v>
      </c>
      <c r="F24" s="105"/>
      <c r="G24" s="104"/>
      <c r="H24" s="103"/>
      <c r="I24" s="102"/>
      <c r="J24" s="101">
        <f t="shared" si="0"/>
        <v>25562</v>
      </c>
      <c r="K24" s="100">
        <f t="shared" si="0"/>
        <v>2998522</v>
      </c>
      <c r="L24" s="99"/>
    </row>
    <row r="25" spans="2:12" ht="20.25" customHeight="1">
      <c r="B25" s="21">
        <v>16</v>
      </c>
      <c r="C25" s="22" t="s">
        <v>21</v>
      </c>
      <c r="D25" s="120">
        <f>'４月'!J25</f>
        <v>5677</v>
      </c>
      <c r="E25" s="116">
        <f>'４月'!K25</f>
        <v>3366261</v>
      </c>
      <c r="F25" s="105"/>
      <c r="G25" s="104"/>
      <c r="H25" s="103"/>
      <c r="I25" s="102"/>
      <c r="J25" s="101">
        <f t="shared" si="0"/>
        <v>5677</v>
      </c>
      <c r="K25" s="100">
        <f t="shared" si="0"/>
        <v>3366261</v>
      </c>
      <c r="L25" s="99"/>
    </row>
    <row r="26" spans="2:12" ht="20.25" customHeight="1">
      <c r="B26" s="21">
        <v>17</v>
      </c>
      <c r="C26" s="22" t="s">
        <v>22</v>
      </c>
      <c r="D26" s="120">
        <f>'４月'!J26</f>
        <v>19342</v>
      </c>
      <c r="E26" s="116">
        <f>'４月'!K26</f>
        <v>6628009</v>
      </c>
      <c r="F26" s="105"/>
      <c r="G26" s="104"/>
      <c r="H26" s="103"/>
      <c r="I26" s="102"/>
      <c r="J26" s="101">
        <f t="shared" si="0"/>
        <v>19342</v>
      </c>
      <c r="K26" s="100">
        <f t="shared" si="0"/>
        <v>6628009</v>
      </c>
      <c r="L26" s="99"/>
    </row>
    <row r="27" spans="2:12" ht="20.25" customHeight="1">
      <c r="B27" s="21">
        <v>18</v>
      </c>
      <c r="C27" s="22" t="s">
        <v>51</v>
      </c>
      <c r="D27" s="120">
        <f>'４月'!J27</f>
        <v>2069</v>
      </c>
      <c r="E27" s="116">
        <f>'４月'!K27</f>
        <v>333450</v>
      </c>
      <c r="F27" s="105"/>
      <c r="G27" s="104"/>
      <c r="H27" s="103"/>
      <c r="I27" s="102"/>
      <c r="J27" s="101">
        <f t="shared" si="0"/>
        <v>2069</v>
      </c>
      <c r="K27" s="100">
        <f t="shared" si="0"/>
        <v>333450</v>
      </c>
      <c r="L27" s="99"/>
    </row>
    <row r="28" spans="2:12" ht="20.25" customHeight="1">
      <c r="B28" s="21">
        <v>19</v>
      </c>
      <c r="C28" s="22" t="s">
        <v>23</v>
      </c>
      <c r="D28" s="120">
        <f>'４月'!J28</f>
        <v>520</v>
      </c>
      <c r="E28" s="116">
        <f>'４月'!K28</f>
        <v>57200</v>
      </c>
      <c r="F28" s="105"/>
      <c r="G28" s="104"/>
      <c r="H28" s="103"/>
      <c r="I28" s="102"/>
      <c r="J28" s="101">
        <f t="shared" si="0"/>
        <v>520</v>
      </c>
      <c r="K28" s="100">
        <f t="shared" si="0"/>
        <v>57200</v>
      </c>
      <c r="L28" s="99"/>
    </row>
    <row r="29" spans="2:12" s="60" customFormat="1" ht="20.25" customHeight="1">
      <c r="B29" s="61">
        <v>20</v>
      </c>
      <c r="C29" s="62" t="s">
        <v>24</v>
      </c>
      <c r="D29" s="120">
        <f>'４月'!J29</f>
        <v>1085</v>
      </c>
      <c r="E29" s="116">
        <f>'４月'!K29</f>
        <v>346531</v>
      </c>
      <c r="F29" s="74"/>
      <c r="G29" s="111"/>
      <c r="H29" s="110"/>
      <c r="I29" s="109"/>
      <c r="J29" s="108">
        <f t="shared" si="0"/>
        <v>1085</v>
      </c>
      <c r="K29" s="107">
        <f t="shared" si="0"/>
        <v>346531</v>
      </c>
      <c r="L29" s="106"/>
    </row>
    <row r="30" spans="2:12" s="60" customFormat="1" ht="20.25" customHeight="1">
      <c r="B30" s="61">
        <v>21</v>
      </c>
      <c r="C30" s="62" t="s">
        <v>25</v>
      </c>
      <c r="D30" s="120">
        <f>'４月'!J30</f>
        <v>1229</v>
      </c>
      <c r="E30" s="116">
        <f>'４月'!K30</f>
        <v>730401</v>
      </c>
      <c r="F30" s="112"/>
      <c r="G30" s="111"/>
      <c r="H30" s="110"/>
      <c r="I30" s="109"/>
      <c r="J30" s="108">
        <f t="shared" si="0"/>
        <v>1229</v>
      </c>
      <c r="K30" s="107">
        <f t="shared" si="0"/>
        <v>730401</v>
      </c>
      <c r="L30" s="106"/>
    </row>
    <row r="31" spans="2:12" s="60" customFormat="1" ht="20.25" customHeight="1">
      <c r="B31" s="61">
        <v>22</v>
      </c>
      <c r="C31" s="62" t="s">
        <v>26</v>
      </c>
      <c r="D31" s="120">
        <f>'４月'!J31</f>
        <v>0</v>
      </c>
      <c r="E31" s="116">
        <f>'４月'!K31</f>
        <v>0</v>
      </c>
      <c r="F31" s="112"/>
      <c r="G31" s="111"/>
      <c r="H31" s="110"/>
      <c r="I31" s="109"/>
      <c r="J31" s="108">
        <f t="shared" si="0"/>
        <v>0</v>
      </c>
      <c r="K31" s="107">
        <f t="shared" si="0"/>
        <v>0</v>
      </c>
      <c r="L31" s="106"/>
    </row>
    <row r="32" spans="2:12" s="60" customFormat="1" ht="20.25" customHeight="1">
      <c r="B32" s="61">
        <v>23</v>
      </c>
      <c r="C32" s="62" t="s">
        <v>27</v>
      </c>
      <c r="D32" s="120">
        <f>'４月'!J32</f>
        <v>27</v>
      </c>
      <c r="E32" s="116">
        <f>'４月'!K32</f>
        <v>19655</v>
      </c>
      <c r="F32" s="112"/>
      <c r="G32" s="111"/>
      <c r="H32" s="110"/>
      <c r="I32" s="109"/>
      <c r="J32" s="108">
        <f t="shared" si="0"/>
        <v>27</v>
      </c>
      <c r="K32" s="107">
        <f t="shared" si="0"/>
        <v>19655</v>
      </c>
      <c r="L32" s="106"/>
    </row>
    <row r="33" spans="2:12" s="60" customFormat="1" ht="20.25" customHeight="1">
      <c r="B33" s="61">
        <v>24</v>
      </c>
      <c r="C33" s="62" t="s">
        <v>28</v>
      </c>
      <c r="D33" s="120">
        <f>'４月'!J33</f>
        <v>24722</v>
      </c>
      <c r="E33" s="116">
        <f>'４月'!K33</f>
        <v>8035788</v>
      </c>
      <c r="F33" s="112"/>
      <c r="G33" s="111"/>
      <c r="H33" s="72"/>
      <c r="I33" s="109"/>
      <c r="J33" s="108">
        <f t="shared" si="0"/>
        <v>24722</v>
      </c>
      <c r="K33" s="107">
        <f t="shared" si="0"/>
        <v>8035788</v>
      </c>
      <c r="L33" s="106"/>
    </row>
    <row r="34" spans="2:12" s="60" customFormat="1" ht="32.25" customHeight="1">
      <c r="B34" s="61">
        <v>25</v>
      </c>
      <c r="C34" s="62" t="s">
        <v>29</v>
      </c>
      <c r="D34" s="120">
        <f>'４月'!J34</f>
        <v>98689</v>
      </c>
      <c r="E34" s="116">
        <f>'４月'!K34</f>
        <v>7996015</v>
      </c>
      <c r="F34" s="112"/>
      <c r="G34" s="111"/>
      <c r="H34" s="110"/>
      <c r="I34" s="109"/>
      <c r="J34" s="108">
        <f t="shared" si="0"/>
        <v>98689</v>
      </c>
      <c r="K34" s="107">
        <f t="shared" si="0"/>
        <v>7996015</v>
      </c>
      <c r="L34" s="106"/>
    </row>
    <row r="35" spans="2:12" s="60" customFormat="1" ht="20.25" customHeight="1">
      <c r="B35" s="61">
        <v>26</v>
      </c>
      <c r="C35" s="62" t="s">
        <v>30</v>
      </c>
      <c r="D35" s="120">
        <f>'４月'!J35</f>
        <v>808</v>
      </c>
      <c r="E35" s="116">
        <f>'４月'!K35</f>
        <v>102585</v>
      </c>
      <c r="F35" s="112"/>
      <c r="G35" s="111"/>
      <c r="H35" s="110"/>
      <c r="I35" s="109"/>
      <c r="J35" s="108">
        <f t="shared" si="0"/>
        <v>808</v>
      </c>
      <c r="K35" s="107">
        <f t="shared" si="0"/>
        <v>102585</v>
      </c>
      <c r="L35" s="106"/>
    </row>
    <row r="36" spans="2:12" s="60" customFormat="1" ht="20.25" customHeight="1">
      <c r="B36" s="61">
        <v>27</v>
      </c>
      <c r="C36" s="62" t="s">
        <v>31</v>
      </c>
      <c r="D36" s="120">
        <f>'４月'!J36</f>
        <v>135</v>
      </c>
      <c r="E36" s="116">
        <f>'４月'!K36</f>
        <v>26960</v>
      </c>
      <c r="F36" s="112"/>
      <c r="G36" s="111"/>
      <c r="H36" s="110"/>
      <c r="I36" s="109"/>
      <c r="J36" s="108">
        <f t="shared" si="0"/>
        <v>135</v>
      </c>
      <c r="K36" s="107">
        <f t="shared" si="0"/>
        <v>26960</v>
      </c>
      <c r="L36" s="106"/>
    </row>
    <row r="37" spans="2:12" s="60" customFormat="1" ht="20.25" customHeight="1">
      <c r="B37" s="61">
        <v>28</v>
      </c>
      <c r="C37" s="62" t="s">
        <v>33</v>
      </c>
      <c r="D37" s="120">
        <f>'４月'!J37</f>
        <v>0</v>
      </c>
      <c r="E37" s="116">
        <f>'４月'!K37</f>
        <v>0</v>
      </c>
      <c r="F37" s="112"/>
      <c r="G37" s="111"/>
      <c r="H37" s="110"/>
      <c r="I37" s="109"/>
      <c r="J37" s="108">
        <f t="shared" si="0"/>
        <v>0</v>
      </c>
      <c r="K37" s="107">
        <f t="shared" si="0"/>
        <v>0</v>
      </c>
      <c r="L37" s="106"/>
    </row>
    <row r="38" spans="2:12" s="60" customFormat="1" ht="20.25" customHeight="1">
      <c r="B38" s="61">
        <v>29</v>
      </c>
      <c r="C38" s="62" t="s">
        <v>32</v>
      </c>
      <c r="D38" s="120">
        <f>'４月'!J38</f>
        <v>603</v>
      </c>
      <c r="E38" s="116">
        <f>'４月'!K38</f>
        <v>119680</v>
      </c>
      <c r="F38" s="112"/>
      <c r="G38" s="111"/>
      <c r="H38" s="110"/>
      <c r="I38" s="109"/>
      <c r="J38" s="108">
        <f t="shared" si="0"/>
        <v>603</v>
      </c>
      <c r="K38" s="107">
        <f t="shared" si="0"/>
        <v>119680</v>
      </c>
      <c r="L38" s="106"/>
    </row>
    <row r="39" spans="2:12" s="60" customFormat="1" ht="20.25" customHeight="1">
      <c r="B39" s="61">
        <v>30</v>
      </c>
      <c r="C39" s="62" t="s">
        <v>34</v>
      </c>
      <c r="D39" s="120">
        <f>'４月'!J39</f>
        <v>1244</v>
      </c>
      <c r="E39" s="116">
        <f>'４月'!K39</f>
        <v>1368400</v>
      </c>
      <c r="F39" s="112"/>
      <c r="G39" s="111"/>
      <c r="H39" s="110"/>
      <c r="I39" s="109"/>
      <c r="J39" s="108">
        <f t="shared" si="0"/>
        <v>1244</v>
      </c>
      <c r="K39" s="107">
        <f t="shared" si="0"/>
        <v>1368400</v>
      </c>
      <c r="L39" s="106"/>
    </row>
    <row r="40" spans="2:12" s="60" customFormat="1" ht="20.25" customHeight="1">
      <c r="B40" s="61">
        <v>31</v>
      </c>
      <c r="C40" s="62" t="s">
        <v>35</v>
      </c>
      <c r="D40" s="120">
        <f>'４月'!J40</f>
        <v>0</v>
      </c>
      <c r="E40" s="116">
        <f>'４月'!K40</f>
        <v>0</v>
      </c>
      <c r="F40" s="112"/>
      <c r="G40" s="111"/>
      <c r="H40" s="110"/>
      <c r="I40" s="109"/>
      <c r="J40" s="108">
        <f t="shared" si="0"/>
        <v>0</v>
      </c>
      <c r="K40" s="107">
        <f t="shared" si="0"/>
        <v>0</v>
      </c>
      <c r="L40" s="106"/>
    </row>
    <row r="41" spans="2:12" s="60" customFormat="1" ht="20.25" customHeight="1">
      <c r="B41" s="61">
        <v>32</v>
      </c>
      <c r="C41" s="62" t="s">
        <v>36</v>
      </c>
      <c r="D41" s="120">
        <f>'４月'!J41</f>
        <v>0</v>
      </c>
      <c r="E41" s="116">
        <f>'４月'!K41</f>
        <v>0</v>
      </c>
      <c r="F41" s="112"/>
      <c r="G41" s="111"/>
      <c r="H41" s="110"/>
      <c r="I41" s="109"/>
      <c r="J41" s="108">
        <f t="shared" si="0"/>
        <v>0</v>
      </c>
      <c r="K41" s="107">
        <f t="shared" si="0"/>
        <v>0</v>
      </c>
      <c r="L41" s="106"/>
    </row>
    <row r="42" spans="2:12" s="60" customFormat="1" ht="20.25" customHeight="1">
      <c r="B42" s="61">
        <v>33</v>
      </c>
      <c r="C42" s="62" t="s">
        <v>37</v>
      </c>
      <c r="D42" s="120">
        <f>'４月'!J42</f>
        <v>24237</v>
      </c>
      <c r="E42" s="116">
        <f>'４月'!K42</f>
        <v>2143212</v>
      </c>
      <c r="F42" s="112"/>
      <c r="G42" s="111"/>
      <c r="H42" s="110"/>
      <c r="I42" s="109"/>
      <c r="J42" s="108">
        <f t="shared" si="0"/>
        <v>24237</v>
      </c>
      <c r="K42" s="107">
        <f t="shared" si="0"/>
        <v>2143212</v>
      </c>
      <c r="L42" s="106"/>
    </row>
    <row r="43" spans="2:12" s="60" customFormat="1" ht="33" customHeight="1">
      <c r="B43" s="61">
        <v>34</v>
      </c>
      <c r="C43" s="62" t="s">
        <v>38</v>
      </c>
      <c r="D43" s="120">
        <f>'４月'!J43</f>
        <v>4982</v>
      </c>
      <c r="E43" s="116">
        <f>'４月'!K43</f>
        <v>1625924</v>
      </c>
      <c r="F43" s="112"/>
      <c r="G43" s="111"/>
      <c r="H43" s="110"/>
      <c r="I43" s="109"/>
      <c r="J43" s="108">
        <f t="shared" si="0"/>
        <v>4982</v>
      </c>
      <c r="K43" s="107">
        <f t="shared" si="0"/>
        <v>1625924</v>
      </c>
      <c r="L43" s="106"/>
    </row>
    <row r="44" spans="2:12" s="60" customFormat="1" ht="20.25" customHeight="1">
      <c r="B44" s="61">
        <v>35</v>
      </c>
      <c r="C44" s="62" t="s">
        <v>39</v>
      </c>
      <c r="D44" s="120">
        <f>'４月'!J44</f>
        <v>19</v>
      </c>
      <c r="E44" s="116">
        <f>'４月'!K44</f>
        <v>113490</v>
      </c>
      <c r="F44" s="112"/>
      <c r="G44" s="111"/>
      <c r="H44" s="110"/>
      <c r="I44" s="109"/>
      <c r="J44" s="108">
        <f t="shared" si="0"/>
        <v>19</v>
      </c>
      <c r="K44" s="107">
        <f t="shared" si="0"/>
        <v>113490</v>
      </c>
      <c r="L44" s="106"/>
    </row>
    <row r="45" spans="2:12" s="60" customFormat="1" ht="20.25" customHeight="1">
      <c r="B45" s="61">
        <v>36</v>
      </c>
      <c r="C45" s="62" t="s">
        <v>40</v>
      </c>
      <c r="D45" s="120">
        <f>'４月'!J45</f>
        <v>6072</v>
      </c>
      <c r="E45" s="116">
        <f>'４月'!K45</f>
        <v>3002599</v>
      </c>
      <c r="F45" s="112"/>
      <c r="G45" s="137"/>
      <c r="H45" s="110"/>
      <c r="I45" s="109"/>
      <c r="J45" s="108">
        <f t="shared" si="0"/>
        <v>6072</v>
      </c>
      <c r="K45" s="107">
        <f t="shared" si="0"/>
        <v>3002599</v>
      </c>
      <c r="L45" s="106"/>
    </row>
    <row r="46" spans="2:12" ht="20.25" customHeight="1">
      <c r="B46" s="21">
        <v>37</v>
      </c>
      <c r="C46" s="22" t="s">
        <v>41</v>
      </c>
      <c r="D46" s="120">
        <f>'４月'!J46</f>
        <v>5881</v>
      </c>
      <c r="E46" s="116">
        <f>'４月'!K46</f>
        <v>930990</v>
      </c>
      <c r="F46" s="105"/>
      <c r="G46" s="104"/>
      <c r="H46" s="103"/>
      <c r="I46" s="102"/>
      <c r="J46" s="101">
        <f t="shared" si="0"/>
        <v>5881</v>
      </c>
      <c r="K46" s="100">
        <f t="shared" si="0"/>
        <v>930990</v>
      </c>
      <c r="L46" s="99"/>
    </row>
    <row r="47" spans="2:12" ht="32.25" customHeight="1">
      <c r="B47" s="21">
        <v>38</v>
      </c>
      <c r="C47" s="22" t="s">
        <v>42</v>
      </c>
      <c r="D47" s="120">
        <f>'４月'!J47</f>
        <v>2992</v>
      </c>
      <c r="E47" s="116">
        <f>'４月'!K47</f>
        <v>3995773</v>
      </c>
      <c r="F47" s="105"/>
      <c r="G47" s="104"/>
      <c r="H47" s="103"/>
      <c r="I47" s="102"/>
      <c r="J47" s="101">
        <f t="shared" si="0"/>
        <v>2992</v>
      </c>
      <c r="K47" s="100">
        <f t="shared" si="0"/>
        <v>3995773</v>
      </c>
      <c r="L47" s="99"/>
    </row>
    <row r="48" spans="2:12" ht="20.25" customHeight="1">
      <c r="B48" s="21">
        <v>39</v>
      </c>
      <c r="C48" s="22" t="s">
        <v>43</v>
      </c>
      <c r="D48" s="120">
        <f>'４月'!J48</f>
        <v>0</v>
      </c>
      <c r="E48" s="116">
        <f>'４月'!K48</f>
        <v>0</v>
      </c>
      <c r="F48" s="105"/>
      <c r="G48" s="104"/>
      <c r="H48" s="103"/>
      <c r="I48" s="102"/>
      <c r="J48" s="101">
        <f t="shared" si="0"/>
        <v>0</v>
      </c>
      <c r="K48" s="100">
        <f t="shared" si="0"/>
        <v>0</v>
      </c>
      <c r="L48" s="99"/>
    </row>
    <row r="49" spans="2:12" ht="20.25" customHeight="1" thickBot="1">
      <c r="B49" s="23">
        <v>40</v>
      </c>
      <c r="C49" s="24" t="s">
        <v>50</v>
      </c>
      <c r="D49" s="120">
        <f>'４月'!J49</f>
        <v>6511</v>
      </c>
      <c r="E49" s="116">
        <f>'４月'!K49</f>
        <v>2117215</v>
      </c>
      <c r="F49" s="98"/>
      <c r="G49" s="97"/>
      <c r="H49" s="96"/>
      <c r="I49" s="95"/>
      <c r="J49" s="94">
        <f t="shared" si="0"/>
        <v>6511</v>
      </c>
      <c r="K49" s="93">
        <f t="shared" si="0"/>
        <v>2117215</v>
      </c>
      <c r="L49" s="92"/>
    </row>
    <row r="50" spans="2:12" ht="21" customHeight="1" thickBot="1" thickTop="1">
      <c r="B50" s="140" t="s">
        <v>46</v>
      </c>
      <c r="C50" s="141"/>
      <c r="D50" s="91">
        <f aca="true" t="shared" si="1" ref="D50:I50">SUM(D10:D49)</f>
        <v>277776</v>
      </c>
      <c r="E50" s="90">
        <f t="shared" si="1"/>
        <v>61271570</v>
      </c>
      <c r="F50" s="89">
        <f t="shared" si="1"/>
        <v>0</v>
      </c>
      <c r="G50" s="87">
        <f t="shared" si="1"/>
        <v>0</v>
      </c>
      <c r="H50" s="89">
        <f t="shared" si="1"/>
        <v>0</v>
      </c>
      <c r="I50" s="87">
        <f t="shared" si="1"/>
        <v>0</v>
      </c>
      <c r="J50" s="88">
        <f t="shared" si="0"/>
        <v>277776</v>
      </c>
      <c r="K50" s="87">
        <f t="shared" si="0"/>
        <v>61271570</v>
      </c>
      <c r="L50" s="86"/>
    </row>
    <row r="51" spans="10:11" ht="13.5">
      <c r="J51" s="85"/>
      <c r="K51" s="85"/>
    </row>
    <row r="52" spans="10:11" ht="13.5">
      <c r="J52" s="84"/>
      <c r="K52" s="84"/>
    </row>
    <row r="53" spans="10:11" ht="13.5">
      <c r="J53" s="77"/>
      <c r="K53" s="77"/>
    </row>
    <row r="55" spans="4:11" ht="13.5">
      <c r="D55" s="75"/>
      <c r="E55" s="75"/>
      <c r="F55" s="75"/>
      <c r="G55" s="75"/>
      <c r="H55" s="75"/>
      <c r="I55" s="75"/>
      <c r="J55" s="82"/>
      <c r="K55" s="82"/>
    </row>
    <row r="56" spans="4:11" ht="13.5">
      <c r="D56" s="75"/>
      <c r="E56" s="75"/>
      <c r="F56" s="75"/>
      <c r="G56" s="75"/>
      <c r="H56" s="75"/>
      <c r="I56" s="75"/>
      <c r="J56" s="82"/>
      <c r="K56" s="82"/>
    </row>
    <row r="57" spans="4:11" ht="13.5">
      <c r="D57" s="80"/>
      <c r="E57" s="80"/>
      <c r="F57" s="80"/>
      <c r="G57" s="80"/>
      <c r="H57" s="80"/>
      <c r="I57" s="80"/>
      <c r="J57" s="80"/>
      <c r="K57" s="80"/>
    </row>
    <row r="58" spans="4:11" ht="13.5">
      <c r="D58" s="80"/>
      <c r="E58" s="80"/>
      <c r="F58" s="80"/>
      <c r="G58" s="80"/>
      <c r="H58" s="80"/>
      <c r="I58" s="80"/>
      <c r="J58" s="80"/>
      <c r="K58" s="80"/>
    </row>
    <row r="59" spans="4:11" ht="13.5">
      <c r="D59" s="80"/>
      <c r="E59" s="80"/>
      <c r="F59" s="80"/>
      <c r="G59" s="80"/>
      <c r="H59" s="80"/>
      <c r="I59" s="80"/>
      <c r="J59" s="83"/>
      <c r="K59" s="83"/>
    </row>
    <row r="60" spans="4:11" ht="13.5">
      <c r="D60" s="80"/>
      <c r="E60" s="80"/>
      <c r="F60" s="80"/>
      <c r="G60" s="80"/>
      <c r="H60" s="80"/>
      <c r="I60" s="80"/>
      <c r="J60" s="83"/>
      <c r="K60" s="83"/>
    </row>
    <row r="61" spans="4:11" ht="13.5">
      <c r="D61" s="80"/>
      <c r="E61" s="80"/>
      <c r="F61" s="80"/>
      <c r="G61" s="80"/>
      <c r="H61" s="80"/>
      <c r="I61" s="80"/>
      <c r="J61" s="80"/>
      <c r="K61" s="80"/>
    </row>
    <row r="62" spans="4:11" ht="13.5">
      <c r="D62" s="75"/>
      <c r="E62" s="75"/>
      <c r="F62" s="75"/>
      <c r="G62" s="75"/>
      <c r="H62" s="75"/>
      <c r="I62" s="75"/>
      <c r="J62" s="75"/>
      <c r="K62" s="75"/>
    </row>
    <row r="63" spans="4:11" ht="13.5">
      <c r="D63" s="75"/>
      <c r="E63" s="75"/>
      <c r="F63" s="75"/>
      <c r="G63" s="75"/>
      <c r="H63" s="75"/>
      <c r="I63" s="75"/>
      <c r="J63" s="82"/>
      <c r="K63" s="82"/>
    </row>
    <row r="64" spans="4:11" ht="13.5">
      <c r="D64" s="75"/>
      <c r="E64" s="75"/>
      <c r="F64" s="75"/>
      <c r="G64" s="75"/>
      <c r="H64" s="75"/>
      <c r="I64" s="75"/>
      <c r="J64" s="82"/>
      <c r="K64" s="82"/>
    </row>
    <row r="65" spans="4:11" ht="13.5">
      <c r="D65" s="75"/>
      <c r="E65" s="75"/>
      <c r="F65" s="75"/>
      <c r="G65" s="75"/>
      <c r="H65" s="75"/>
      <c r="I65" s="75"/>
      <c r="J65" s="75"/>
      <c r="K65" s="75"/>
    </row>
  </sheetData>
  <sheetProtection/>
  <mergeCells count="9">
    <mergeCell ref="B50:C50"/>
    <mergeCell ref="B2:L2"/>
    <mergeCell ref="J4:L4"/>
    <mergeCell ref="J5:L5"/>
    <mergeCell ref="D7:E7"/>
    <mergeCell ref="F7:G7"/>
    <mergeCell ref="H7:I7"/>
    <mergeCell ref="J7:K7"/>
    <mergeCell ref="L7:L9"/>
  </mergeCells>
  <printOptions horizontalCentered="1"/>
  <pageMargins left="0.3937007874015748" right="0.3937007874015748" top="0.5905511811023623" bottom="0.3937007874015748" header="0" footer="0"/>
  <pageSetup fitToHeight="1" fitToWidth="1" horizontalDpi="300" verticalDpi="300" orientation="portrait" paperSize="9" scale="82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65"/>
  <sheetViews>
    <sheetView zoomScalePageLayoutView="0" workbookViewId="0" topLeftCell="A2">
      <pane xSplit="5" ySplit="8" topLeftCell="F43" activePane="bottomRight" state="frozen"/>
      <selection pane="topLeft" activeCell="A2" sqref="A2"/>
      <selection pane="topRight" activeCell="F2" sqref="F2"/>
      <selection pane="bottomLeft" activeCell="A10" sqref="A10"/>
      <selection pane="bottomRight" activeCell="F10" sqref="F10:I49"/>
    </sheetView>
  </sheetViews>
  <sheetFormatPr defaultColWidth="9.00390625" defaultRowHeight="13.5"/>
  <cols>
    <col min="1" max="1" width="4.375" style="1" customWidth="1"/>
    <col min="2" max="2" width="3.375" style="1" customWidth="1"/>
    <col min="3" max="3" width="15.125" style="1" customWidth="1"/>
    <col min="4" max="4" width="10.00390625" style="1" customWidth="1"/>
    <col min="5" max="5" width="11.25390625" style="1" customWidth="1"/>
    <col min="6" max="6" width="10.00390625" style="1" customWidth="1"/>
    <col min="7" max="7" width="11.25390625" style="1" customWidth="1"/>
    <col min="8" max="8" width="10.00390625" style="1" customWidth="1"/>
    <col min="9" max="9" width="11.25390625" style="1" customWidth="1"/>
    <col min="10" max="10" width="10.00390625" style="1" customWidth="1"/>
    <col min="11" max="11" width="11.25390625" style="1" customWidth="1"/>
    <col min="12" max="12" width="9.375" style="1" customWidth="1"/>
    <col min="13" max="13" width="4.00390625" style="1" customWidth="1"/>
    <col min="14" max="16384" width="9.00390625" style="1" customWidth="1"/>
  </cols>
  <sheetData>
    <row r="2" spans="2:12" ht="18.75" customHeight="1">
      <c r="B2" s="142" t="s">
        <v>47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</row>
    <row r="3" spans="2:12" ht="15" customHeight="1">
      <c r="B3" s="28" t="str">
        <f>'１月'!$B$3</f>
        <v>平成２９年</v>
      </c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2:12" ht="18" customHeight="1">
      <c r="B4" s="27"/>
      <c r="C4" s="54" t="s">
        <v>66</v>
      </c>
      <c r="E4" s="28" t="s">
        <v>54</v>
      </c>
      <c r="I4" s="121" t="s">
        <v>52</v>
      </c>
      <c r="J4" s="152" t="s">
        <v>57</v>
      </c>
      <c r="K4" s="152"/>
      <c r="L4" s="152"/>
    </row>
    <row r="5" spans="3:12" ht="18" customHeight="1">
      <c r="C5" s="1" t="s">
        <v>59</v>
      </c>
      <c r="I5" s="2" t="s">
        <v>53</v>
      </c>
      <c r="J5" s="148"/>
      <c r="K5" s="148"/>
      <c r="L5" s="148"/>
    </row>
    <row r="6" spans="5:12" ht="18" customHeight="1" thickBot="1">
      <c r="E6" s="1" t="s">
        <v>58</v>
      </c>
      <c r="I6" s="2"/>
      <c r="J6" s="55"/>
      <c r="K6" s="55"/>
      <c r="L6" s="55"/>
    </row>
    <row r="7" spans="2:12" ht="18.75" customHeight="1">
      <c r="B7" s="3"/>
      <c r="C7" s="4" t="s">
        <v>48</v>
      </c>
      <c r="D7" s="143" t="s">
        <v>0</v>
      </c>
      <c r="E7" s="144"/>
      <c r="F7" s="145" t="s">
        <v>1</v>
      </c>
      <c r="G7" s="146"/>
      <c r="H7" s="144" t="s">
        <v>2</v>
      </c>
      <c r="I7" s="144"/>
      <c r="J7" s="145" t="s">
        <v>3</v>
      </c>
      <c r="K7" s="146"/>
      <c r="L7" s="149" t="s">
        <v>4</v>
      </c>
    </row>
    <row r="8" spans="2:12" ht="18.75" customHeight="1">
      <c r="B8" s="5"/>
      <c r="C8" s="6"/>
      <c r="D8" s="7" t="s">
        <v>44</v>
      </c>
      <c r="E8" s="8" t="s">
        <v>45</v>
      </c>
      <c r="F8" s="9" t="s">
        <v>44</v>
      </c>
      <c r="G8" s="10" t="s">
        <v>45</v>
      </c>
      <c r="H8" s="11" t="s">
        <v>44</v>
      </c>
      <c r="I8" s="8" t="s">
        <v>45</v>
      </c>
      <c r="J8" s="9" t="s">
        <v>44</v>
      </c>
      <c r="K8" s="10" t="s">
        <v>45</v>
      </c>
      <c r="L8" s="150"/>
    </row>
    <row r="9" spans="2:12" ht="18.75" customHeight="1" thickBot="1">
      <c r="B9" s="12" t="s">
        <v>49</v>
      </c>
      <c r="C9" s="13"/>
      <c r="D9" s="14" t="s">
        <v>55</v>
      </c>
      <c r="E9" s="15" t="s">
        <v>5</v>
      </c>
      <c r="F9" s="16" t="s">
        <v>55</v>
      </c>
      <c r="G9" s="17" t="s">
        <v>5</v>
      </c>
      <c r="H9" s="18" t="s">
        <v>55</v>
      </c>
      <c r="I9" s="15" t="s">
        <v>5</v>
      </c>
      <c r="J9" s="16" t="s">
        <v>55</v>
      </c>
      <c r="K9" s="17" t="s">
        <v>5</v>
      </c>
      <c r="L9" s="151"/>
    </row>
    <row r="10" spans="2:14" ht="20.25" customHeight="1" thickTop="1">
      <c r="B10" s="19">
        <v>1</v>
      </c>
      <c r="C10" s="20" t="s">
        <v>6</v>
      </c>
      <c r="D10" s="120">
        <f>'５月'!J10</f>
        <v>31067</v>
      </c>
      <c r="E10" s="116">
        <f>'５月'!K10</f>
        <v>8146422</v>
      </c>
      <c r="F10" s="119"/>
      <c r="G10" s="118"/>
      <c r="H10" s="117"/>
      <c r="I10" s="116"/>
      <c r="J10" s="115">
        <f aca="true" t="shared" si="0" ref="J10:K50">D10+F10-H10</f>
        <v>31067</v>
      </c>
      <c r="K10" s="114">
        <f t="shared" si="0"/>
        <v>8146422</v>
      </c>
      <c r="L10" s="113"/>
      <c r="N10" s="60"/>
    </row>
    <row r="11" spans="2:12" ht="20.25" customHeight="1">
      <c r="B11" s="21">
        <v>2</v>
      </c>
      <c r="C11" s="22" t="s">
        <v>7</v>
      </c>
      <c r="D11" s="120">
        <f>'５月'!J11</f>
        <v>608</v>
      </c>
      <c r="E11" s="116">
        <f>'５月'!K11</f>
        <v>44530</v>
      </c>
      <c r="F11" s="105"/>
      <c r="G11" s="104"/>
      <c r="H11" s="103"/>
      <c r="I11" s="102"/>
      <c r="J11" s="101">
        <f t="shared" si="0"/>
        <v>608</v>
      </c>
      <c r="K11" s="100">
        <f t="shared" si="0"/>
        <v>44530</v>
      </c>
      <c r="L11" s="99"/>
    </row>
    <row r="12" spans="2:12" ht="20.25" customHeight="1">
      <c r="B12" s="21">
        <v>3</v>
      </c>
      <c r="C12" s="22" t="s">
        <v>8</v>
      </c>
      <c r="D12" s="120">
        <f>'５月'!J12</f>
        <v>0</v>
      </c>
      <c r="E12" s="116">
        <f>'５月'!K12</f>
        <v>0</v>
      </c>
      <c r="F12" s="105"/>
      <c r="G12" s="104"/>
      <c r="H12" s="103"/>
      <c r="I12" s="102"/>
      <c r="J12" s="101">
        <f t="shared" si="0"/>
        <v>0</v>
      </c>
      <c r="K12" s="100">
        <f t="shared" si="0"/>
        <v>0</v>
      </c>
      <c r="L12" s="99"/>
    </row>
    <row r="13" spans="2:12" ht="20.25" customHeight="1">
      <c r="B13" s="21">
        <v>4</v>
      </c>
      <c r="C13" s="22" t="s">
        <v>9</v>
      </c>
      <c r="D13" s="120">
        <f>'５月'!J13</f>
        <v>3902</v>
      </c>
      <c r="E13" s="116">
        <f>'５月'!K13</f>
        <v>929372</v>
      </c>
      <c r="F13" s="105"/>
      <c r="G13" s="104"/>
      <c r="H13" s="103"/>
      <c r="I13" s="102"/>
      <c r="J13" s="101">
        <f t="shared" si="0"/>
        <v>3902</v>
      </c>
      <c r="K13" s="100">
        <f t="shared" si="0"/>
        <v>929372</v>
      </c>
      <c r="L13" s="99"/>
    </row>
    <row r="14" spans="2:12" ht="20.25" customHeight="1">
      <c r="B14" s="21">
        <v>5</v>
      </c>
      <c r="C14" s="22" t="s">
        <v>10</v>
      </c>
      <c r="D14" s="120">
        <f>'５月'!J14</f>
        <v>0</v>
      </c>
      <c r="E14" s="116">
        <f>'５月'!K14</f>
        <v>0</v>
      </c>
      <c r="F14" s="105"/>
      <c r="G14" s="104"/>
      <c r="H14" s="103"/>
      <c r="I14" s="102"/>
      <c r="J14" s="101">
        <f t="shared" si="0"/>
        <v>0</v>
      </c>
      <c r="K14" s="100">
        <f t="shared" si="0"/>
        <v>0</v>
      </c>
      <c r="L14" s="99"/>
    </row>
    <row r="15" spans="2:12" ht="20.25" customHeight="1">
      <c r="B15" s="21">
        <v>6</v>
      </c>
      <c r="C15" s="22" t="s">
        <v>11</v>
      </c>
      <c r="D15" s="120">
        <f>'５月'!J15</f>
        <v>0</v>
      </c>
      <c r="E15" s="116">
        <f>'５月'!K15</f>
        <v>0</v>
      </c>
      <c r="F15" s="105"/>
      <c r="G15" s="104"/>
      <c r="H15" s="103"/>
      <c r="I15" s="102"/>
      <c r="J15" s="101">
        <f t="shared" si="0"/>
        <v>0</v>
      </c>
      <c r="K15" s="100">
        <f t="shared" si="0"/>
        <v>0</v>
      </c>
      <c r="L15" s="99"/>
    </row>
    <row r="16" spans="2:12" ht="20.25" customHeight="1">
      <c r="B16" s="21">
        <v>7</v>
      </c>
      <c r="C16" s="22" t="s">
        <v>12</v>
      </c>
      <c r="D16" s="120">
        <f>'５月'!J16</f>
        <v>0</v>
      </c>
      <c r="E16" s="116">
        <f>'５月'!K16</f>
        <v>0</v>
      </c>
      <c r="F16" s="105"/>
      <c r="G16" s="104"/>
      <c r="H16" s="103"/>
      <c r="I16" s="102"/>
      <c r="J16" s="101">
        <f t="shared" si="0"/>
        <v>0</v>
      </c>
      <c r="K16" s="100">
        <f t="shared" si="0"/>
        <v>0</v>
      </c>
      <c r="L16" s="99"/>
    </row>
    <row r="17" spans="2:12" ht="20.25" customHeight="1">
      <c r="B17" s="21">
        <v>8</v>
      </c>
      <c r="C17" s="22" t="s">
        <v>13</v>
      </c>
      <c r="D17" s="120">
        <f>'５月'!J17</f>
        <v>1039</v>
      </c>
      <c r="E17" s="116">
        <f>'５月'!K17</f>
        <v>3117000</v>
      </c>
      <c r="F17" s="105"/>
      <c r="G17" s="104"/>
      <c r="H17" s="103"/>
      <c r="I17" s="102"/>
      <c r="J17" s="101">
        <f t="shared" si="0"/>
        <v>1039</v>
      </c>
      <c r="K17" s="100">
        <f t="shared" si="0"/>
        <v>3117000</v>
      </c>
      <c r="L17" s="99"/>
    </row>
    <row r="18" spans="2:12" ht="20.25" customHeight="1">
      <c r="B18" s="21">
        <v>9</v>
      </c>
      <c r="C18" s="22" t="s">
        <v>14</v>
      </c>
      <c r="D18" s="120">
        <f>'５月'!J18</f>
        <v>49</v>
      </c>
      <c r="E18" s="116">
        <f>'５月'!K18</f>
        <v>7635</v>
      </c>
      <c r="F18" s="105"/>
      <c r="G18" s="104"/>
      <c r="H18" s="103"/>
      <c r="I18" s="102"/>
      <c r="J18" s="101">
        <f t="shared" si="0"/>
        <v>49</v>
      </c>
      <c r="K18" s="100">
        <f t="shared" si="0"/>
        <v>7635</v>
      </c>
      <c r="L18" s="99"/>
    </row>
    <row r="19" spans="2:12" ht="20.25" customHeight="1">
      <c r="B19" s="21">
        <v>10</v>
      </c>
      <c r="C19" s="22" t="s">
        <v>15</v>
      </c>
      <c r="D19" s="120">
        <f>'５月'!J19</f>
        <v>0</v>
      </c>
      <c r="E19" s="116">
        <f>'５月'!K19</f>
        <v>0</v>
      </c>
      <c r="F19" s="105"/>
      <c r="G19" s="104"/>
      <c r="H19" s="103"/>
      <c r="I19" s="102"/>
      <c r="J19" s="101">
        <f t="shared" si="0"/>
        <v>0</v>
      </c>
      <c r="K19" s="100">
        <f t="shared" si="0"/>
        <v>0</v>
      </c>
      <c r="L19" s="99"/>
    </row>
    <row r="20" spans="2:12" ht="20.25" customHeight="1">
      <c r="B20" s="21">
        <v>11</v>
      </c>
      <c r="C20" s="22" t="s">
        <v>16</v>
      </c>
      <c r="D20" s="120">
        <f>'５月'!J20</f>
        <v>0</v>
      </c>
      <c r="E20" s="116">
        <f>'５月'!K20</f>
        <v>0</v>
      </c>
      <c r="F20" s="105"/>
      <c r="G20" s="104"/>
      <c r="H20" s="103"/>
      <c r="I20" s="102"/>
      <c r="J20" s="101">
        <f t="shared" si="0"/>
        <v>0</v>
      </c>
      <c r="K20" s="100">
        <f t="shared" si="0"/>
        <v>0</v>
      </c>
      <c r="L20" s="99"/>
    </row>
    <row r="21" spans="2:12" ht="20.25" customHeight="1">
      <c r="B21" s="21">
        <v>12</v>
      </c>
      <c r="C21" s="22" t="s">
        <v>17</v>
      </c>
      <c r="D21" s="120">
        <f>'５月'!J21</f>
        <v>0</v>
      </c>
      <c r="E21" s="116">
        <f>'５月'!K21</f>
        <v>0</v>
      </c>
      <c r="F21" s="105"/>
      <c r="G21" s="104"/>
      <c r="H21" s="103"/>
      <c r="I21" s="102"/>
      <c r="J21" s="101">
        <f t="shared" si="0"/>
        <v>0</v>
      </c>
      <c r="K21" s="100">
        <f t="shared" si="0"/>
        <v>0</v>
      </c>
      <c r="L21" s="99"/>
    </row>
    <row r="22" spans="2:12" ht="20.25" customHeight="1">
      <c r="B22" s="21">
        <v>13</v>
      </c>
      <c r="C22" s="22" t="s">
        <v>18</v>
      </c>
      <c r="D22" s="120">
        <f>'５月'!J22</f>
        <v>5750</v>
      </c>
      <c r="E22" s="116">
        <f>'５月'!K22</f>
        <v>808440</v>
      </c>
      <c r="F22" s="105"/>
      <c r="G22" s="104"/>
      <c r="H22" s="103"/>
      <c r="I22" s="102"/>
      <c r="J22" s="101">
        <f t="shared" si="0"/>
        <v>5750</v>
      </c>
      <c r="K22" s="100">
        <f t="shared" si="0"/>
        <v>808440</v>
      </c>
      <c r="L22" s="99"/>
    </row>
    <row r="23" spans="2:12" s="60" customFormat="1" ht="20.25" customHeight="1">
      <c r="B23" s="61">
        <v>14</v>
      </c>
      <c r="C23" s="62" t="s">
        <v>19</v>
      </c>
      <c r="D23" s="120">
        <f>'５月'!J23</f>
        <v>2955</v>
      </c>
      <c r="E23" s="116">
        <f>'５月'!K23</f>
        <v>2159511</v>
      </c>
      <c r="F23" s="112"/>
      <c r="G23" s="111"/>
      <c r="H23" s="110"/>
      <c r="I23" s="109"/>
      <c r="J23" s="108">
        <f t="shared" si="0"/>
        <v>2955</v>
      </c>
      <c r="K23" s="107">
        <f t="shared" si="0"/>
        <v>2159511</v>
      </c>
      <c r="L23" s="106"/>
    </row>
    <row r="24" spans="2:12" ht="20.25" customHeight="1">
      <c r="B24" s="21">
        <v>15</v>
      </c>
      <c r="C24" s="22" t="s">
        <v>20</v>
      </c>
      <c r="D24" s="120">
        <f>'５月'!J24</f>
        <v>25562</v>
      </c>
      <c r="E24" s="116">
        <f>'５月'!K24</f>
        <v>2998522</v>
      </c>
      <c r="F24" s="105"/>
      <c r="G24" s="104"/>
      <c r="H24" s="103"/>
      <c r="I24" s="102"/>
      <c r="J24" s="101">
        <f t="shared" si="0"/>
        <v>25562</v>
      </c>
      <c r="K24" s="100">
        <f t="shared" si="0"/>
        <v>2998522</v>
      </c>
      <c r="L24" s="99"/>
    </row>
    <row r="25" spans="2:12" ht="20.25" customHeight="1">
      <c r="B25" s="21">
        <v>16</v>
      </c>
      <c r="C25" s="22" t="s">
        <v>21</v>
      </c>
      <c r="D25" s="120">
        <f>'５月'!J25</f>
        <v>5677</v>
      </c>
      <c r="E25" s="116">
        <f>'５月'!K25</f>
        <v>3366261</v>
      </c>
      <c r="F25" s="105"/>
      <c r="G25" s="104"/>
      <c r="H25" s="103"/>
      <c r="I25" s="102"/>
      <c r="J25" s="101">
        <f t="shared" si="0"/>
        <v>5677</v>
      </c>
      <c r="K25" s="100">
        <f t="shared" si="0"/>
        <v>3366261</v>
      </c>
      <c r="L25" s="99"/>
    </row>
    <row r="26" spans="2:12" ht="20.25" customHeight="1">
      <c r="B26" s="21">
        <v>17</v>
      </c>
      <c r="C26" s="22" t="s">
        <v>22</v>
      </c>
      <c r="D26" s="120">
        <f>'５月'!J26</f>
        <v>19342</v>
      </c>
      <c r="E26" s="116">
        <f>'５月'!K26</f>
        <v>6628009</v>
      </c>
      <c r="F26" s="105"/>
      <c r="G26" s="104"/>
      <c r="H26" s="103"/>
      <c r="I26" s="102"/>
      <c r="J26" s="101">
        <f t="shared" si="0"/>
        <v>19342</v>
      </c>
      <c r="K26" s="100">
        <f t="shared" si="0"/>
        <v>6628009</v>
      </c>
      <c r="L26" s="99"/>
    </row>
    <row r="27" spans="2:12" ht="20.25" customHeight="1">
      <c r="B27" s="21">
        <v>18</v>
      </c>
      <c r="C27" s="22" t="s">
        <v>51</v>
      </c>
      <c r="D27" s="120">
        <f>'５月'!J27</f>
        <v>2069</v>
      </c>
      <c r="E27" s="116">
        <f>'５月'!K27</f>
        <v>333450</v>
      </c>
      <c r="F27" s="105"/>
      <c r="G27" s="104"/>
      <c r="H27" s="103"/>
      <c r="I27" s="102"/>
      <c r="J27" s="101">
        <f t="shared" si="0"/>
        <v>2069</v>
      </c>
      <c r="K27" s="100">
        <f t="shared" si="0"/>
        <v>333450</v>
      </c>
      <c r="L27" s="99"/>
    </row>
    <row r="28" spans="2:12" ht="20.25" customHeight="1">
      <c r="B28" s="21">
        <v>19</v>
      </c>
      <c r="C28" s="22" t="s">
        <v>23</v>
      </c>
      <c r="D28" s="120">
        <f>'５月'!J28</f>
        <v>520</v>
      </c>
      <c r="E28" s="116">
        <f>'５月'!K28</f>
        <v>57200</v>
      </c>
      <c r="F28" s="105"/>
      <c r="G28" s="104"/>
      <c r="H28" s="103"/>
      <c r="I28" s="102"/>
      <c r="J28" s="101">
        <f t="shared" si="0"/>
        <v>520</v>
      </c>
      <c r="K28" s="100">
        <f t="shared" si="0"/>
        <v>57200</v>
      </c>
      <c r="L28" s="99"/>
    </row>
    <row r="29" spans="2:12" s="60" customFormat="1" ht="20.25" customHeight="1">
      <c r="B29" s="61">
        <v>20</v>
      </c>
      <c r="C29" s="62" t="s">
        <v>24</v>
      </c>
      <c r="D29" s="120">
        <f>'５月'!J29</f>
        <v>1085</v>
      </c>
      <c r="E29" s="116">
        <f>'５月'!K29</f>
        <v>346531</v>
      </c>
      <c r="F29" s="74"/>
      <c r="G29" s="111"/>
      <c r="H29" s="110"/>
      <c r="I29" s="109"/>
      <c r="J29" s="108">
        <f t="shared" si="0"/>
        <v>1085</v>
      </c>
      <c r="K29" s="107">
        <f t="shared" si="0"/>
        <v>346531</v>
      </c>
      <c r="L29" s="106"/>
    </row>
    <row r="30" spans="2:12" s="60" customFormat="1" ht="20.25" customHeight="1">
      <c r="B30" s="61">
        <v>21</v>
      </c>
      <c r="C30" s="62" t="s">
        <v>25</v>
      </c>
      <c r="D30" s="120">
        <f>'５月'!J30</f>
        <v>1229</v>
      </c>
      <c r="E30" s="116">
        <f>'５月'!K30</f>
        <v>730401</v>
      </c>
      <c r="F30" s="112"/>
      <c r="G30" s="111"/>
      <c r="H30" s="110"/>
      <c r="I30" s="109"/>
      <c r="J30" s="108">
        <f t="shared" si="0"/>
        <v>1229</v>
      </c>
      <c r="K30" s="107">
        <f t="shared" si="0"/>
        <v>730401</v>
      </c>
      <c r="L30" s="106"/>
    </row>
    <row r="31" spans="2:12" s="60" customFormat="1" ht="20.25" customHeight="1">
      <c r="B31" s="61">
        <v>22</v>
      </c>
      <c r="C31" s="62" t="s">
        <v>26</v>
      </c>
      <c r="D31" s="120">
        <f>'５月'!J31</f>
        <v>0</v>
      </c>
      <c r="E31" s="116">
        <f>'５月'!K31</f>
        <v>0</v>
      </c>
      <c r="F31" s="112"/>
      <c r="G31" s="111"/>
      <c r="H31" s="110"/>
      <c r="I31" s="109"/>
      <c r="J31" s="108">
        <f t="shared" si="0"/>
        <v>0</v>
      </c>
      <c r="K31" s="107">
        <f t="shared" si="0"/>
        <v>0</v>
      </c>
      <c r="L31" s="106"/>
    </row>
    <row r="32" spans="2:12" s="60" customFormat="1" ht="20.25" customHeight="1">
      <c r="B32" s="61">
        <v>23</v>
      </c>
      <c r="C32" s="62" t="s">
        <v>27</v>
      </c>
      <c r="D32" s="120">
        <f>'５月'!J32</f>
        <v>27</v>
      </c>
      <c r="E32" s="116">
        <f>'５月'!K32</f>
        <v>19655</v>
      </c>
      <c r="F32" s="112"/>
      <c r="G32" s="111"/>
      <c r="H32" s="110"/>
      <c r="I32" s="109"/>
      <c r="J32" s="108">
        <f t="shared" si="0"/>
        <v>27</v>
      </c>
      <c r="K32" s="107">
        <f t="shared" si="0"/>
        <v>19655</v>
      </c>
      <c r="L32" s="106"/>
    </row>
    <row r="33" spans="2:12" s="60" customFormat="1" ht="20.25" customHeight="1">
      <c r="B33" s="61">
        <v>24</v>
      </c>
      <c r="C33" s="62" t="s">
        <v>28</v>
      </c>
      <c r="D33" s="120">
        <f>'５月'!J33</f>
        <v>24722</v>
      </c>
      <c r="E33" s="116">
        <f>'５月'!K33</f>
        <v>8035788</v>
      </c>
      <c r="F33" s="112"/>
      <c r="G33" s="111"/>
      <c r="H33" s="72"/>
      <c r="I33" s="109"/>
      <c r="J33" s="108">
        <f t="shared" si="0"/>
        <v>24722</v>
      </c>
      <c r="K33" s="107">
        <f t="shared" si="0"/>
        <v>8035788</v>
      </c>
      <c r="L33" s="106"/>
    </row>
    <row r="34" spans="2:12" s="60" customFormat="1" ht="32.25" customHeight="1">
      <c r="B34" s="61">
        <v>25</v>
      </c>
      <c r="C34" s="62" t="s">
        <v>29</v>
      </c>
      <c r="D34" s="120">
        <f>'５月'!J34</f>
        <v>98689</v>
      </c>
      <c r="E34" s="116">
        <f>'５月'!K34</f>
        <v>7996015</v>
      </c>
      <c r="F34" s="112"/>
      <c r="G34" s="111"/>
      <c r="H34" s="110"/>
      <c r="I34" s="109"/>
      <c r="J34" s="108">
        <f t="shared" si="0"/>
        <v>98689</v>
      </c>
      <c r="K34" s="107">
        <f t="shared" si="0"/>
        <v>7996015</v>
      </c>
      <c r="L34" s="106"/>
    </row>
    <row r="35" spans="2:12" s="60" customFormat="1" ht="20.25" customHeight="1">
      <c r="B35" s="61">
        <v>26</v>
      </c>
      <c r="C35" s="62" t="s">
        <v>30</v>
      </c>
      <c r="D35" s="120">
        <f>'５月'!J35</f>
        <v>808</v>
      </c>
      <c r="E35" s="116">
        <f>'５月'!K35</f>
        <v>102585</v>
      </c>
      <c r="F35" s="112"/>
      <c r="G35" s="111"/>
      <c r="H35" s="110"/>
      <c r="I35" s="109"/>
      <c r="J35" s="108">
        <f t="shared" si="0"/>
        <v>808</v>
      </c>
      <c r="K35" s="107">
        <f t="shared" si="0"/>
        <v>102585</v>
      </c>
      <c r="L35" s="106"/>
    </row>
    <row r="36" spans="2:12" s="60" customFormat="1" ht="20.25" customHeight="1">
      <c r="B36" s="61">
        <v>27</v>
      </c>
      <c r="C36" s="62" t="s">
        <v>31</v>
      </c>
      <c r="D36" s="120">
        <f>'５月'!J36</f>
        <v>135</v>
      </c>
      <c r="E36" s="116">
        <f>'５月'!K36</f>
        <v>26960</v>
      </c>
      <c r="F36" s="112"/>
      <c r="G36" s="111"/>
      <c r="H36" s="110"/>
      <c r="I36" s="109"/>
      <c r="J36" s="108">
        <f t="shared" si="0"/>
        <v>135</v>
      </c>
      <c r="K36" s="107">
        <f t="shared" si="0"/>
        <v>26960</v>
      </c>
      <c r="L36" s="106"/>
    </row>
    <row r="37" spans="2:12" s="60" customFormat="1" ht="20.25" customHeight="1">
      <c r="B37" s="61">
        <v>28</v>
      </c>
      <c r="C37" s="62" t="s">
        <v>33</v>
      </c>
      <c r="D37" s="120">
        <f>'５月'!J37</f>
        <v>0</v>
      </c>
      <c r="E37" s="116">
        <f>'５月'!K37</f>
        <v>0</v>
      </c>
      <c r="F37" s="112"/>
      <c r="G37" s="111"/>
      <c r="H37" s="110"/>
      <c r="I37" s="109"/>
      <c r="J37" s="108">
        <f t="shared" si="0"/>
        <v>0</v>
      </c>
      <c r="K37" s="107">
        <f t="shared" si="0"/>
        <v>0</v>
      </c>
      <c r="L37" s="106"/>
    </row>
    <row r="38" spans="2:12" s="60" customFormat="1" ht="20.25" customHeight="1">
      <c r="B38" s="61">
        <v>29</v>
      </c>
      <c r="C38" s="62" t="s">
        <v>32</v>
      </c>
      <c r="D38" s="120">
        <f>'５月'!J38</f>
        <v>603</v>
      </c>
      <c r="E38" s="116">
        <f>'５月'!K38</f>
        <v>119680</v>
      </c>
      <c r="F38" s="112"/>
      <c r="G38" s="111"/>
      <c r="H38" s="110"/>
      <c r="I38" s="109"/>
      <c r="J38" s="108">
        <f t="shared" si="0"/>
        <v>603</v>
      </c>
      <c r="K38" s="107">
        <f t="shared" si="0"/>
        <v>119680</v>
      </c>
      <c r="L38" s="106"/>
    </row>
    <row r="39" spans="2:12" s="60" customFormat="1" ht="20.25" customHeight="1">
      <c r="B39" s="61">
        <v>30</v>
      </c>
      <c r="C39" s="62" t="s">
        <v>34</v>
      </c>
      <c r="D39" s="120">
        <f>'５月'!J39</f>
        <v>1244</v>
      </c>
      <c r="E39" s="116">
        <f>'５月'!K39</f>
        <v>1368400</v>
      </c>
      <c r="F39" s="112"/>
      <c r="G39" s="111"/>
      <c r="H39" s="110"/>
      <c r="I39" s="109"/>
      <c r="J39" s="108">
        <f t="shared" si="0"/>
        <v>1244</v>
      </c>
      <c r="K39" s="107">
        <f t="shared" si="0"/>
        <v>1368400</v>
      </c>
      <c r="L39" s="106"/>
    </row>
    <row r="40" spans="2:12" s="60" customFormat="1" ht="20.25" customHeight="1">
      <c r="B40" s="61">
        <v>31</v>
      </c>
      <c r="C40" s="62" t="s">
        <v>35</v>
      </c>
      <c r="D40" s="120">
        <f>'５月'!J40</f>
        <v>0</v>
      </c>
      <c r="E40" s="116">
        <f>'５月'!K40</f>
        <v>0</v>
      </c>
      <c r="F40" s="112"/>
      <c r="G40" s="111"/>
      <c r="H40" s="110"/>
      <c r="I40" s="109"/>
      <c r="J40" s="108">
        <f t="shared" si="0"/>
        <v>0</v>
      </c>
      <c r="K40" s="107">
        <f t="shared" si="0"/>
        <v>0</v>
      </c>
      <c r="L40" s="106"/>
    </row>
    <row r="41" spans="2:12" s="60" customFormat="1" ht="20.25" customHeight="1">
      <c r="B41" s="61">
        <v>32</v>
      </c>
      <c r="C41" s="62" t="s">
        <v>36</v>
      </c>
      <c r="D41" s="120">
        <f>'５月'!J41</f>
        <v>0</v>
      </c>
      <c r="E41" s="116">
        <f>'５月'!K41</f>
        <v>0</v>
      </c>
      <c r="F41" s="112"/>
      <c r="G41" s="111"/>
      <c r="H41" s="110"/>
      <c r="I41" s="109"/>
      <c r="J41" s="108">
        <f t="shared" si="0"/>
        <v>0</v>
      </c>
      <c r="K41" s="107">
        <f t="shared" si="0"/>
        <v>0</v>
      </c>
      <c r="L41" s="106"/>
    </row>
    <row r="42" spans="2:12" s="60" customFormat="1" ht="20.25" customHeight="1">
      <c r="B42" s="61">
        <v>33</v>
      </c>
      <c r="C42" s="62" t="s">
        <v>37</v>
      </c>
      <c r="D42" s="120">
        <f>'５月'!J42</f>
        <v>24237</v>
      </c>
      <c r="E42" s="116">
        <f>'５月'!K42</f>
        <v>2143212</v>
      </c>
      <c r="F42" s="112"/>
      <c r="G42" s="111"/>
      <c r="H42" s="110"/>
      <c r="I42" s="109"/>
      <c r="J42" s="108">
        <f t="shared" si="0"/>
        <v>24237</v>
      </c>
      <c r="K42" s="107">
        <f t="shared" si="0"/>
        <v>2143212</v>
      </c>
      <c r="L42" s="106"/>
    </row>
    <row r="43" spans="2:12" s="60" customFormat="1" ht="33" customHeight="1">
      <c r="B43" s="61">
        <v>34</v>
      </c>
      <c r="C43" s="62" t="s">
        <v>38</v>
      </c>
      <c r="D43" s="120">
        <f>'５月'!J43</f>
        <v>4982</v>
      </c>
      <c r="E43" s="116">
        <f>'５月'!K43</f>
        <v>1625924</v>
      </c>
      <c r="F43" s="112"/>
      <c r="G43" s="111"/>
      <c r="H43" s="110"/>
      <c r="I43" s="109"/>
      <c r="J43" s="108">
        <f t="shared" si="0"/>
        <v>4982</v>
      </c>
      <c r="K43" s="107">
        <f t="shared" si="0"/>
        <v>1625924</v>
      </c>
      <c r="L43" s="106"/>
    </row>
    <row r="44" spans="2:12" s="60" customFormat="1" ht="20.25" customHeight="1">
      <c r="B44" s="61">
        <v>35</v>
      </c>
      <c r="C44" s="62" t="s">
        <v>39</v>
      </c>
      <c r="D44" s="120">
        <f>'５月'!J44</f>
        <v>19</v>
      </c>
      <c r="E44" s="116">
        <f>'５月'!K44</f>
        <v>113490</v>
      </c>
      <c r="F44" s="112"/>
      <c r="G44" s="111"/>
      <c r="H44" s="110"/>
      <c r="I44" s="109"/>
      <c r="J44" s="108">
        <f t="shared" si="0"/>
        <v>19</v>
      </c>
      <c r="K44" s="107">
        <f t="shared" si="0"/>
        <v>113490</v>
      </c>
      <c r="L44" s="106"/>
    </row>
    <row r="45" spans="2:12" s="60" customFormat="1" ht="20.25" customHeight="1">
      <c r="B45" s="61">
        <v>36</v>
      </c>
      <c r="C45" s="62" t="s">
        <v>40</v>
      </c>
      <c r="D45" s="120">
        <f>'５月'!J45</f>
        <v>6072</v>
      </c>
      <c r="E45" s="116">
        <f>'５月'!K45</f>
        <v>3002599</v>
      </c>
      <c r="F45" s="112"/>
      <c r="G45" s="111"/>
      <c r="H45" s="110"/>
      <c r="I45" s="109"/>
      <c r="J45" s="108">
        <f t="shared" si="0"/>
        <v>6072</v>
      </c>
      <c r="K45" s="107">
        <f t="shared" si="0"/>
        <v>3002599</v>
      </c>
      <c r="L45" s="106"/>
    </row>
    <row r="46" spans="2:12" ht="20.25" customHeight="1">
      <c r="B46" s="21">
        <v>37</v>
      </c>
      <c r="C46" s="22" t="s">
        <v>41</v>
      </c>
      <c r="D46" s="120">
        <f>'５月'!J46</f>
        <v>5881</v>
      </c>
      <c r="E46" s="116">
        <f>'５月'!K46</f>
        <v>930990</v>
      </c>
      <c r="F46" s="105"/>
      <c r="G46" s="104"/>
      <c r="H46" s="103"/>
      <c r="I46" s="102"/>
      <c r="J46" s="101">
        <f t="shared" si="0"/>
        <v>5881</v>
      </c>
      <c r="K46" s="100">
        <f t="shared" si="0"/>
        <v>930990</v>
      </c>
      <c r="L46" s="99"/>
    </row>
    <row r="47" spans="2:12" ht="32.25" customHeight="1">
      <c r="B47" s="21">
        <v>38</v>
      </c>
      <c r="C47" s="22" t="s">
        <v>42</v>
      </c>
      <c r="D47" s="120">
        <f>'５月'!J47</f>
        <v>2992</v>
      </c>
      <c r="E47" s="116">
        <f>'５月'!K47</f>
        <v>3995773</v>
      </c>
      <c r="F47" s="105"/>
      <c r="G47" s="104"/>
      <c r="H47" s="103"/>
      <c r="I47" s="102"/>
      <c r="J47" s="101">
        <f t="shared" si="0"/>
        <v>2992</v>
      </c>
      <c r="K47" s="100">
        <f t="shared" si="0"/>
        <v>3995773</v>
      </c>
      <c r="L47" s="99"/>
    </row>
    <row r="48" spans="2:12" ht="20.25" customHeight="1">
      <c r="B48" s="21">
        <v>39</v>
      </c>
      <c r="C48" s="22" t="s">
        <v>43</v>
      </c>
      <c r="D48" s="120">
        <f>'５月'!J48</f>
        <v>0</v>
      </c>
      <c r="E48" s="116">
        <f>'５月'!K48</f>
        <v>0</v>
      </c>
      <c r="F48" s="105"/>
      <c r="G48" s="104"/>
      <c r="H48" s="103"/>
      <c r="I48" s="102"/>
      <c r="J48" s="101">
        <f t="shared" si="0"/>
        <v>0</v>
      </c>
      <c r="K48" s="100">
        <f t="shared" si="0"/>
        <v>0</v>
      </c>
      <c r="L48" s="99"/>
    </row>
    <row r="49" spans="2:12" ht="20.25" customHeight="1" thickBot="1">
      <c r="B49" s="23">
        <v>40</v>
      </c>
      <c r="C49" s="24" t="s">
        <v>50</v>
      </c>
      <c r="D49" s="120">
        <f>'５月'!J49</f>
        <v>6511</v>
      </c>
      <c r="E49" s="116">
        <f>'５月'!K49</f>
        <v>2117215</v>
      </c>
      <c r="F49" s="98"/>
      <c r="G49" s="97"/>
      <c r="H49" s="96"/>
      <c r="I49" s="95"/>
      <c r="J49" s="94">
        <f t="shared" si="0"/>
        <v>6511</v>
      </c>
      <c r="K49" s="93">
        <f t="shared" si="0"/>
        <v>2117215</v>
      </c>
      <c r="L49" s="92"/>
    </row>
    <row r="50" spans="2:12" ht="21" customHeight="1" thickBot="1" thickTop="1">
      <c r="B50" s="140" t="s">
        <v>46</v>
      </c>
      <c r="C50" s="141"/>
      <c r="D50" s="91">
        <f aca="true" t="shared" si="1" ref="D50:I50">SUM(D10:D49)</f>
        <v>277776</v>
      </c>
      <c r="E50" s="90">
        <f t="shared" si="1"/>
        <v>61271570</v>
      </c>
      <c r="F50" s="89">
        <f t="shared" si="1"/>
        <v>0</v>
      </c>
      <c r="G50" s="87">
        <f t="shared" si="1"/>
        <v>0</v>
      </c>
      <c r="H50" s="89">
        <f t="shared" si="1"/>
        <v>0</v>
      </c>
      <c r="I50" s="87">
        <f t="shared" si="1"/>
        <v>0</v>
      </c>
      <c r="J50" s="88">
        <f t="shared" si="0"/>
        <v>277776</v>
      </c>
      <c r="K50" s="87">
        <f t="shared" si="0"/>
        <v>61271570</v>
      </c>
      <c r="L50" s="86"/>
    </row>
    <row r="51" spans="10:11" ht="13.5">
      <c r="J51" s="85"/>
      <c r="K51" s="85"/>
    </row>
    <row r="52" spans="10:11" ht="13.5">
      <c r="J52" s="84"/>
      <c r="K52" s="84"/>
    </row>
    <row r="53" spans="10:11" ht="13.5">
      <c r="J53" s="77"/>
      <c r="K53" s="77"/>
    </row>
    <row r="55" spans="4:11" ht="13.5">
      <c r="D55" s="75"/>
      <c r="E55" s="75"/>
      <c r="F55" s="75"/>
      <c r="G55" s="75"/>
      <c r="H55" s="75"/>
      <c r="I55" s="75"/>
      <c r="J55" s="82"/>
      <c r="K55" s="82"/>
    </row>
    <row r="56" spans="4:11" ht="13.5">
      <c r="D56" s="75"/>
      <c r="E56" s="75"/>
      <c r="F56" s="75"/>
      <c r="G56" s="75"/>
      <c r="H56" s="75"/>
      <c r="I56" s="75"/>
      <c r="J56" s="82"/>
      <c r="K56" s="82"/>
    </row>
    <row r="57" spans="4:11" ht="13.5">
      <c r="D57" s="80"/>
      <c r="E57" s="80"/>
      <c r="F57" s="80"/>
      <c r="G57" s="80"/>
      <c r="H57" s="80"/>
      <c r="I57" s="80"/>
      <c r="J57" s="80"/>
      <c r="K57" s="80"/>
    </row>
    <row r="58" spans="4:11" ht="13.5">
      <c r="D58" s="80"/>
      <c r="E58" s="80"/>
      <c r="F58" s="80"/>
      <c r="G58" s="80"/>
      <c r="H58" s="80"/>
      <c r="I58" s="80"/>
      <c r="J58" s="80"/>
      <c r="K58" s="80"/>
    </row>
    <row r="59" spans="4:11" ht="13.5">
      <c r="D59" s="80"/>
      <c r="E59" s="80"/>
      <c r="F59" s="80"/>
      <c r="G59" s="80"/>
      <c r="H59" s="80"/>
      <c r="I59" s="80"/>
      <c r="J59" s="83"/>
      <c r="K59" s="83"/>
    </row>
    <row r="60" spans="4:11" ht="13.5">
      <c r="D60" s="80"/>
      <c r="E60" s="80"/>
      <c r="F60" s="80"/>
      <c r="G60" s="80"/>
      <c r="H60" s="80"/>
      <c r="I60" s="80"/>
      <c r="J60" s="83"/>
      <c r="K60" s="83"/>
    </row>
    <row r="61" spans="4:11" ht="13.5">
      <c r="D61" s="80"/>
      <c r="E61" s="80"/>
      <c r="F61" s="80"/>
      <c r="G61" s="80"/>
      <c r="H61" s="80"/>
      <c r="I61" s="80"/>
      <c r="J61" s="80"/>
      <c r="K61" s="80"/>
    </row>
    <row r="62" spans="4:11" ht="13.5">
      <c r="D62" s="75"/>
      <c r="E62" s="75"/>
      <c r="F62" s="75"/>
      <c r="G62" s="75"/>
      <c r="H62" s="75"/>
      <c r="I62" s="75"/>
      <c r="J62" s="75"/>
      <c r="K62" s="75"/>
    </row>
    <row r="63" spans="4:11" ht="13.5">
      <c r="D63" s="75"/>
      <c r="E63" s="75"/>
      <c r="F63" s="75"/>
      <c r="G63" s="75"/>
      <c r="H63" s="75"/>
      <c r="I63" s="75"/>
      <c r="J63" s="82"/>
      <c r="K63" s="82"/>
    </row>
    <row r="64" spans="4:11" ht="13.5">
      <c r="D64" s="75"/>
      <c r="E64" s="75"/>
      <c r="F64" s="75"/>
      <c r="G64" s="75"/>
      <c r="H64" s="75"/>
      <c r="I64" s="75"/>
      <c r="J64" s="82"/>
      <c r="K64" s="82"/>
    </row>
    <row r="65" spans="4:11" ht="13.5">
      <c r="D65" s="75"/>
      <c r="E65" s="75"/>
      <c r="F65" s="75"/>
      <c r="G65" s="75"/>
      <c r="H65" s="75"/>
      <c r="I65" s="75"/>
      <c r="J65" s="75"/>
      <c r="K65" s="75"/>
    </row>
  </sheetData>
  <sheetProtection/>
  <mergeCells count="9">
    <mergeCell ref="B50:C50"/>
    <mergeCell ref="B2:L2"/>
    <mergeCell ref="J4:L4"/>
    <mergeCell ref="J5:L5"/>
    <mergeCell ref="D7:E7"/>
    <mergeCell ref="F7:G7"/>
    <mergeCell ref="H7:I7"/>
    <mergeCell ref="J7:K7"/>
    <mergeCell ref="L7:L9"/>
  </mergeCells>
  <printOptions horizontalCentered="1"/>
  <pageMargins left="0.3937007874015748" right="0.3937007874015748" top="0.5905511811023623" bottom="0.3937007874015748" header="0" footer="0"/>
  <pageSetup fitToHeight="1" fitToWidth="1" horizontalDpi="300" verticalDpi="300" orientation="portrait" paperSize="9" scale="82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65"/>
  <sheetViews>
    <sheetView zoomScalePageLayoutView="0" workbookViewId="0" topLeftCell="A1">
      <pane xSplit="5" ySplit="9" topLeftCell="F43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F10" sqref="F10:I49"/>
    </sheetView>
  </sheetViews>
  <sheetFormatPr defaultColWidth="9.00390625" defaultRowHeight="13.5"/>
  <cols>
    <col min="1" max="1" width="4.375" style="1" customWidth="1"/>
    <col min="2" max="2" width="3.375" style="1" customWidth="1"/>
    <col min="3" max="3" width="15.125" style="1" customWidth="1"/>
    <col min="4" max="4" width="10.00390625" style="1" customWidth="1"/>
    <col min="5" max="5" width="11.25390625" style="1" customWidth="1"/>
    <col min="6" max="6" width="10.00390625" style="1" customWidth="1"/>
    <col min="7" max="7" width="11.25390625" style="1" customWidth="1"/>
    <col min="8" max="8" width="10.00390625" style="1" customWidth="1"/>
    <col min="9" max="9" width="11.25390625" style="1" customWidth="1"/>
    <col min="10" max="10" width="10.00390625" style="1" customWidth="1"/>
    <col min="11" max="11" width="11.25390625" style="1" customWidth="1"/>
    <col min="12" max="12" width="9.375" style="1" customWidth="1"/>
    <col min="13" max="13" width="4.00390625" style="1" customWidth="1"/>
    <col min="14" max="16384" width="9.00390625" style="1" customWidth="1"/>
  </cols>
  <sheetData>
    <row r="2" spans="2:12" ht="18.75" customHeight="1">
      <c r="B2" s="142" t="s">
        <v>47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</row>
    <row r="3" spans="2:12" ht="15" customHeight="1">
      <c r="B3" s="28" t="str">
        <f>'１月'!$B$3</f>
        <v>平成２９年</v>
      </c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2:12" ht="18" customHeight="1">
      <c r="B4" s="27"/>
      <c r="C4" s="54" t="s">
        <v>67</v>
      </c>
      <c r="E4" s="28" t="s">
        <v>54</v>
      </c>
      <c r="I4" s="121" t="s">
        <v>52</v>
      </c>
      <c r="J4" s="152" t="s">
        <v>57</v>
      </c>
      <c r="K4" s="152"/>
      <c r="L4" s="152"/>
    </row>
    <row r="5" spans="3:12" ht="18" customHeight="1">
      <c r="C5" s="1" t="s">
        <v>59</v>
      </c>
      <c r="I5" s="2" t="s">
        <v>53</v>
      </c>
      <c r="J5" s="148"/>
      <c r="K5" s="148"/>
      <c r="L5" s="148"/>
    </row>
    <row r="6" spans="5:12" ht="18" customHeight="1" thickBot="1">
      <c r="E6" s="1" t="s">
        <v>58</v>
      </c>
      <c r="I6" s="2"/>
      <c r="J6" s="55"/>
      <c r="K6" s="55"/>
      <c r="L6" s="55"/>
    </row>
    <row r="7" spans="2:12" ht="18.75" customHeight="1">
      <c r="B7" s="3"/>
      <c r="C7" s="4" t="s">
        <v>48</v>
      </c>
      <c r="D7" s="143" t="s">
        <v>0</v>
      </c>
      <c r="E7" s="144"/>
      <c r="F7" s="145" t="s">
        <v>1</v>
      </c>
      <c r="G7" s="146"/>
      <c r="H7" s="144" t="s">
        <v>2</v>
      </c>
      <c r="I7" s="144"/>
      <c r="J7" s="145" t="s">
        <v>3</v>
      </c>
      <c r="K7" s="146"/>
      <c r="L7" s="149" t="s">
        <v>4</v>
      </c>
    </row>
    <row r="8" spans="2:12" ht="18.75" customHeight="1">
      <c r="B8" s="5"/>
      <c r="C8" s="6"/>
      <c r="D8" s="7" t="s">
        <v>44</v>
      </c>
      <c r="E8" s="8" t="s">
        <v>45</v>
      </c>
      <c r="F8" s="9" t="s">
        <v>44</v>
      </c>
      <c r="G8" s="10" t="s">
        <v>45</v>
      </c>
      <c r="H8" s="11" t="s">
        <v>44</v>
      </c>
      <c r="I8" s="8" t="s">
        <v>45</v>
      </c>
      <c r="J8" s="9" t="s">
        <v>44</v>
      </c>
      <c r="K8" s="10" t="s">
        <v>45</v>
      </c>
      <c r="L8" s="150"/>
    </row>
    <row r="9" spans="2:12" ht="18.75" customHeight="1" thickBot="1">
      <c r="B9" s="12" t="s">
        <v>49</v>
      </c>
      <c r="C9" s="13"/>
      <c r="D9" s="14" t="s">
        <v>55</v>
      </c>
      <c r="E9" s="15" t="s">
        <v>5</v>
      </c>
      <c r="F9" s="16" t="s">
        <v>55</v>
      </c>
      <c r="G9" s="17" t="s">
        <v>5</v>
      </c>
      <c r="H9" s="18" t="s">
        <v>55</v>
      </c>
      <c r="I9" s="15" t="s">
        <v>5</v>
      </c>
      <c r="J9" s="16" t="s">
        <v>55</v>
      </c>
      <c r="K9" s="17" t="s">
        <v>5</v>
      </c>
      <c r="L9" s="151"/>
    </row>
    <row r="10" spans="2:14" ht="20.25" customHeight="1" thickTop="1">
      <c r="B10" s="19">
        <v>1</v>
      </c>
      <c r="C10" s="20" t="s">
        <v>6</v>
      </c>
      <c r="D10" s="120">
        <f>'６月'!J10</f>
        <v>31067</v>
      </c>
      <c r="E10" s="116">
        <f>'６月'!K10</f>
        <v>8146422</v>
      </c>
      <c r="F10" s="119"/>
      <c r="G10" s="118"/>
      <c r="H10" s="117"/>
      <c r="I10" s="116"/>
      <c r="J10" s="115">
        <f aca="true" t="shared" si="0" ref="J10:K50">D10+F10-H10</f>
        <v>31067</v>
      </c>
      <c r="K10" s="114">
        <f t="shared" si="0"/>
        <v>8146422</v>
      </c>
      <c r="L10" s="113"/>
      <c r="N10" s="60"/>
    </row>
    <row r="11" spans="2:12" ht="20.25" customHeight="1">
      <c r="B11" s="21">
        <v>2</v>
      </c>
      <c r="C11" s="22" t="s">
        <v>7</v>
      </c>
      <c r="D11" s="120">
        <f>'６月'!J11</f>
        <v>608</v>
      </c>
      <c r="E11" s="116">
        <f>'６月'!K11</f>
        <v>44530</v>
      </c>
      <c r="F11" s="105"/>
      <c r="G11" s="104"/>
      <c r="H11" s="103"/>
      <c r="I11" s="102"/>
      <c r="J11" s="101">
        <f t="shared" si="0"/>
        <v>608</v>
      </c>
      <c r="K11" s="100">
        <f t="shared" si="0"/>
        <v>44530</v>
      </c>
      <c r="L11" s="99"/>
    </row>
    <row r="12" spans="2:12" ht="20.25" customHeight="1">
      <c r="B12" s="21">
        <v>3</v>
      </c>
      <c r="C12" s="22" t="s">
        <v>8</v>
      </c>
      <c r="D12" s="120">
        <f>'６月'!J12</f>
        <v>0</v>
      </c>
      <c r="E12" s="116">
        <f>'６月'!K12</f>
        <v>0</v>
      </c>
      <c r="F12" s="105"/>
      <c r="G12" s="104"/>
      <c r="H12" s="103"/>
      <c r="I12" s="102"/>
      <c r="J12" s="101">
        <f t="shared" si="0"/>
        <v>0</v>
      </c>
      <c r="K12" s="100">
        <f t="shared" si="0"/>
        <v>0</v>
      </c>
      <c r="L12" s="99"/>
    </row>
    <row r="13" spans="2:12" ht="20.25" customHeight="1">
      <c r="B13" s="21">
        <v>4</v>
      </c>
      <c r="C13" s="22" t="s">
        <v>9</v>
      </c>
      <c r="D13" s="120">
        <f>'６月'!J13</f>
        <v>3902</v>
      </c>
      <c r="E13" s="116">
        <f>'６月'!K13</f>
        <v>929372</v>
      </c>
      <c r="F13" s="105"/>
      <c r="G13" s="104"/>
      <c r="H13" s="103"/>
      <c r="I13" s="102"/>
      <c r="J13" s="101">
        <f t="shared" si="0"/>
        <v>3902</v>
      </c>
      <c r="K13" s="100">
        <f t="shared" si="0"/>
        <v>929372</v>
      </c>
      <c r="L13" s="99"/>
    </row>
    <row r="14" spans="2:12" ht="20.25" customHeight="1">
      <c r="B14" s="21">
        <v>5</v>
      </c>
      <c r="C14" s="22" t="s">
        <v>10</v>
      </c>
      <c r="D14" s="120">
        <f>'６月'!J14</f>
        <v>0</v>
      </c>
      <c r="E14" s="116">
        <f>'６月'!K14</f>
        <v>0</v>
      </c>
      <c r="F14" s="105"/>
      <c r="G14" s="104"/>
      <c r="H14" s="103"/>
      <c r="I14" s="102"/>
      <c r="J14" s="101">
        <f t="shared" si="0"/>
        <v>0</v>
      </c>
      <c r="K14" s="100">
        <f t="shared" si="0"/>
        <v>0</v>
      </c>
      <c r="L14" s="99"/>
    </row>
    <row r="15" spans="2:12" ht="20.25" customHeight="1">
      <c r="B15" s="21">
        <v>6</v>
      </c>
      <c r="C15" s="22" t="s">
        <v>11</v>
      </c>
      <c r="D15" s="120">
        <f>'６月'!J15</f>
        <v>0</v>
      </c>
      <c r="E15" s="116">
        <f>'６月'!K15</f>
        <v>0</v>
      </c>
      <c r="F15" s="105"/>
      <c r="G15" s="104"/>
      <c r="H15" s="103"/>
      <c r="I15" s="102"/>
      <c r="J15" s="101">
        <f t="shared" si="0"/>
        <v>0</v>
      </c>
      <c r="K15" s="100">
        <f t="shared" si="0"/>
        <v>0</v>
      </c>
      <c r="L15" s="99"/>
    </row>
    <row r="16" spans="2:12" ht="20.25" customHeight="1">
      <c r="B16" s="21">
        <v>7</v>
      </c>
      <c r="C16" s="22" t="s">
        <v>12</v>
      </c>
      <c r="D16" s="120">
        <f>'６月'!J16</f>
        <v>0</v>
      </c>
      <c r="E16" s="116">
        <f>'６月'!K16</f>
        <v>0</v>
      </c>
      <c r="F16" s="105"/>
      <c r="G16" s="104"/>
      <c r="H16" s="103"/>
      <c r="I16" s="102"/>
      <c r="J16" s="101">
        <f t="shared" si="0"/>
        <v>0</v>
      </c>
      <c r="K16" s="100">
        <f t="shared" si="0"/>
        <v>0</v>
      </c>
      <c r="L16" s="99"/>
    </row>
    <row r="17" spans="2:12" ht="20.25" customHeight="1">
      <c r="B17" s="21">
        <v>8</v>
      </c>
      <c r="C17" s="22" t="s">
        <v>13</v>
      </c>
      <c r="D17" s="120">
        <f>'６月'!J17</f>
        <v>1039</v>
      </c>
      <c r="E17" s="116">
        <f>'６月'!K17</f>
        <v>3117000</v>
      </c>
      <c r="F17" s="105"/>
      <c r="G17" s="104"/>
      <c r="H17" s="103"/>
      <c r="I17" s="102"/>
      <c r="J17" s="101">
        <f t="shared" si="0"/>
        <v>1039</v>
      </c>
      <c r="K17" s="100">
        <f t="shared" si="0"/>
        <v>3117000</v>
      </c>
      <c r="L17" s="99"/>
    </row>
    <row r="18" spans="2:12" ht="20.25" customHeight="1">
      <c r="B18" s="21">
        <v>9</v>
      </c>
      <c r="C18" s="22" t="s">
        <v>14</v>
      </c>
      <c r="D18" s="120">
        <f>'６月'!J18</f>
        <v>49</v>
      </c>
      <c r="E18" s="116">
        <f>'６月'!K18</f>
        <v>7635</v>
      </c>
      <c r="F18" s="105"/>
      <c r="G18" s="104"/>
      <c r="H18" s="103"/>
      <c r="I18" s="102"/>
      <c r="J18" s="101">
        <f t="shared" si="0"/>
        <v>49</v>
      </c>
      <c r="K18" s="100">
        <f t="shared" si="0"/>
        <v>7635</v>
      </c>
      <c r="L18" s="99"/>
    </row>
    <row r="19" spans="2:12" ht="20.25" customHeight="1">
      <c r="B19" s="21">
        <v>10</v>
      </c>
      <c r="C19" s="22" t="s">
        <v>15</v>
      </c>
      <c r="D19" s="120">
        <f>'６月'!J19</f>
        <v>0</v>
      </c>
      <c r="E19" s="116">
        <f>'６月'!K19</f>
        <v>0</v>
      </c>
      <c r="F19" s="105"/>
      <c r="G19" s="104"/>
      <c r="H19" s="103"/>
      <c r="I19" s="102"/>
      <c r="J19" s="101">
        <f t="shared" si="0"/>
        <v>0</v>
      </c>
      <c r="K19" s="100">
        <f t="shared" si="0"/>
        <v>0</v>
      </c>
      <c r="L19" s="99"/>
    </row>
    <row r="20" spans="2:12" ht="20.25" customHeight="1">
      <c r="B20" s="21">
        <v>11</v>
      </c>
      <c r="C20" s="22" t="s">
        <v>16</v>
      </c>
      <c r="D20" s="120">
        <f>'６月'!J20</f>
        <v>0</v>
      </c>
      <c r="E20" s="116">
        <f>'６月'!K20</f>
        <v>0</v>
      </c>
      <c r="F20" s="105"/>
      <c r="G20" s="104"/>
      <c r="H20" s="103"/>
      <c r="I20" s="102"/>
      <c r="J20" s="101">
        <f t="shared" si="0"/>
        <v>0</v>
      </c>
      <c r="K20" s="100">
        <f t="shared" si="0"/>
        <v>0</v>
      </c>
      <c r="L20" s="99"/>
    </row>
    <row r="21" spans="2:12" ht="20.25" customHeight="1">
      <c r="B21" s="21">
        <v>12</v>
      </c>
      <c r="C21" s="22" t="s">
        <v>17</v>
      </c>
      <c r="D21" s="120">
        <f>'６月'!J21</f>
        <v>0</v>
      </c>
      <c r="E21" s="116">
        <f>'６月'!K21</f>
        <v>0</v>
      </c>
      <c r="F21" s="105"/>
      <c r="G21" s="104"/>
      <c r="H21" s="103"/>
      <c r="I21" s="102"/>
      <c r="J21" s="101">
        <f t="shared" si="0"/>
        <v>0</v>
      </c>
      <c r="K21" s="100">
        <f t="shared" si="0"/>
        <v>0</v>
      </c>
      <c r="L21" s="99"/>
    </row>
    <row r="22" spans="2:12" ht="20.25" customHeight="1">
      <c r="B22" s="21">
        <v>13</v>
      </c>
      <c r="C22" s="22" t="s">
        <v>18</v>
      </c>
      <c r="D22" s="120">
        <f>'６月'!J22</f>
        <v>5750</v>
      </c>
      <c r="E22" s="116">
        <f>'６月'!K22</f>
        <v>808440</v>
      </c>
      <c r="F22" s="105"/>
      <c r="G22" s="104"/>
      <c r="H22" s="103"/>
      <c r="I22" s="102"/>
      <c r="J22" s="101">
        <f t="shared" si="0"/>
        <v>5750</v>
      </c>
      <c r="K22" s="100">
        <f t="shared" si="0"/>
        <v>808440</v>
      </c>
      <c r="L22" s="99"/>
    </row>
    <row r="23" spans="2:12" s="60" customFormat="1" ht="20.25" customHeight="1">
      <c r="B23" s="61">
        <v>14</v>
      </c>
      <c r="C23" s="62" t="s">
        <v>19</v>
      </c>
      <c r="D23" s="120">
        <f>'６月'!J23</f>
        <v>2955</v>
      </c>
      <c r="E23" s="116">
        <f>'６月'!K23</f>
        <v>2159511</v>
      </c>
      <c r="F23" s="112"/>
      <c r="G23" s="111"/>
      <c r="H23" s="110"/>
      <c r="I23" s="109"/>
      <c r="J23" s="108">
        <f t="shared" si="0"/>
        <v>2955</v>
      </c>
      <c r="K23" s="107">
        <f t="shared" si="0"/>
        <v>2159511</v>
      </c>
      <c r="L23" s="106"/>
    </row>
    <row r="24" spans="2:12" ht="20.25" customHeight="1">
      <c r="B24" s="21">
        <v>15</v>
      </c>
      <c r="C24" s="22" t="s">
        <v>20</v>
      </c>
      <c r="D24" s="120">
        <f>'６月'!J24</f>
        <v>25562</v>
      </c>
      <c r="E24" s="116">
        <f>'６月'!K24</f>
        <v>2998522</v>
      </c>
      <c r="F24" s="105"/>
      <c r="G24" s="104"/>
      <c r="H24" s="103"/>
      <c r="I24" s="102"/>
      <c r="J24" s="101">
        <f t="shared" si="0"/>
        <v>25562</v>
      </c>
      <c r="K24" s="100">
        <f t="shared" si="0"/>
        <v>2998522</v>
      </c>
      <c r="L24" s="99"/>
    </row>
    <row r="25" spans="2:12" ht="20.25" customHeight="1">
      <c r="B25" s="21">
        <v>16</v>
      </c>
      <c r="C25" s="22" t="s">
        <v>21</v>
      </c>
      <c r="D25" s="120">
        <f>'６月'!J25</f>
        <v>5677</v>
      </c>
      <c r="E25" s="116">
        <f>'６月'!K25</f>
        <v>3366261</v>
      </c>
      <c r="F25" s="105"/>
      <c r="G25" s="104"/>
      <c r="H25" s="103"/>
      <c r="I25" s="102"/>
      <c r="J25" s="101">
        <f t="shared" si="0"/>
        <v>5677</v>
      </c>
      <c r="K25" s="100">
        <f t="shared" si="0"/>
        <v>3366261</v>
      </c>
      <c r="L25" s="99"/>
    </row>
    <row r="26" spans="2:12" ht="20.25" customHeight="1">
      <c r="B26" s="21">
        <v>17</v>
      </c>
      <c r="C26" s="22" t="s">
        <v>22</v>
      </c>
      <c r="D26" s="120">
        <f>'６月'!J26</f>
        <v>19342</v>
      </c>
      <c r="E26" s="116">
        <f>'６月'!K26</f>
        <v>6628009</v>
      </c>
      <c r="F26" s="105"/>
      <c r="G26" s="104"/>
      <c r="H26" s="103"/>
      <c r="I26" s="102"/>
      <c r="J26" s="101">
        <f t="shared" si="0"/>
        <v>19342</v>
      </c>
      <c r="K26" s="100">
        <f t="shared" si="0"/>
        <v>6628009</v>
      </c>
      <c r="L26" s="99"/>
    </row>
    <row r="27" spans="2:12" ht="20.25" customHeight="1">
      <c r="B27" s="21">
        <v>18</v>
      </c>
      <c r="C27" s="22" t="s">
        <v>51</v>
      </c>
      <c r="D27" s="120">
        <f>'６月'!J27</f>
        <v>2069</v>
      </c>
      <c r="E27" s="116">
        <f>'６月'!K27</f>
        <v>333450</v>
      </c>
      <c r="F27" s="105"/>
      <c r="G27" s="104"/>
      <c r="H27" s="103"/>
      <c r="I27" s="102"/>
      <c r="J27" s="101">
        <f t="shared" si="0"/>
        <v>2069</v>
      </c>
      <c r="K27" s="100">
        <f t="shared" si="0"/>
        <v>333450</v>
      </c>
      <c r="L27" s="99"/>
    </row>
    <row r="28" spans="2:12" ht="20.25" customHeight="1">
      <c r="B28" s="21">
        <v>19</v>
      </c>
      <c r="C28" s="22" t="s">
        <v>23</v>
      </c>
      <c r="D28" s="120">
        <f>'６月'!J28</f>
        <v>520</v>
      </c>
      <c r="E28" s="116">
        <f>'６月'!K28</f>
        <v>57200</v>
      </c>
      <c r="F28" s="105"/>
      <c r="G28" s="104"/>
      <c r="H28" s="103"/>
      <c r="I28" s="102"/>
      <c r="J28" s="101">
        <f t="shared" si="0"/>
        <v>520</v>
      </c>
      <c r="K28" s="100">
        <f t="shared" si="0"/>
        <v>57200</v>
      </c>
      <c r="L28" s="99"/>
    </row>
    <row r="29" spans="2:12" s="60" customFormat="1" ht="20.25" customHeight="1">
      <c r="B29" s="61">
        <v>20</v>
      </c>
      <c r="C29" s="62" t="s">
        <v>24</v>
      </c>
      <c r="D29" s="120">
        <f>'６月'!J29</f>
        <v>1085</v>
      </c>
      <c r="E29" s="116">
        <f>'６月'!K29</f>
        <v>346531</v>
      </c>
      <c r="F29" s="74"/>
      <c r="G29" s="111"/>
      <c r="H29" s="110"/>
      <c r="I29" s="109"/>
      <c r="J29" s="108">
        <f t="shared" si="0"/>
        <v>1085</v>
      </c>
      <c r="K29" s="107">
        <f t="shared" si="0"/>
        <v>346531</v>
      </c>
      <c r="L29" s="106"/>
    </row>
    <row r="30" spans="2:12" s="60" customFormat="1" ht="20.25" customHeight="1">
      <c r="B30" s="61">
        <v>21</v>
      </c>
      <c r="C30" s="62" t="s">
        <v>25</v>
      </c>
      <c r="D30" s="120">
        <f>'６月'!J30</f>
        <v>1229</v>
      </c>
      <c r="E30" s="116">
        <f>'６月'!K30</f>
        <v>730401</v>
      </c>
      <c r="F30" s="112"/>
      <c r="G30" s="111"/>
      <c r="H30" s="110"/>
      <c r="I30" s="109"/>
      <c r="J30" s="108">
        <f t="shared" si="0"/>
        <v>1229</v>
      </c>
      <c r="K30" s="107">
        <f t="shared" si="0"/>
        <v>730401</v>
      </c>
      <c r="L30" s="106"/>
    </row>
    <row r="31" spans="2:12" s="60" customFormat="1" ht="20.25" customHeight="1">
      <c r="B31" s="61">
        <v>22</v>
      </c>
      <c r="C31" s="62" t="s">
        <v>26</v>
      </c>
      <c r="D31" s="120">
        <f>'６月'!J31</f>
        <v>0</v>
      </c>
      <c r="E31" s="116">
        <f>'６月'!K31</f>
        <v>0</v>
      </c>
      <c r="F31" s="112"/>
      <c r="G31" s="111"/>
      <c r="H31" s="110"/>
      <c r="I31" s="109"/>
      <c r="J31" s="108">
        <f t="shared" si="0"/>
        <v>0</v>
      </c>
      <c r="K31" s="107">
        <f t="shared" si="0"/>
        <v>0</v>
      </c>
      <c r="L31" s="106"/>
    </row>
    <row r="32" spans="2:12" s="60" customFormat="1" ht="20.25" customHeight="1">
      <c r="B32" s="61">
        <v>23</v>
      </c>
      <c r="C32" s="62" t="s">
        <v>27</v>
      </c>
      <c r="D32" s="120">
        <f>'６月'!J32</f>
        <v>27</v>
      </c>
      <c r="E32" s="116">
        <f>'６月'!K32</f>
        <v>19655</v>
      </c>
      <c r="F32" s="112"/>
      <c r="G32" s="111"/>
      <c r="H32" s="110"/>
      <c r="I32" s="109"/>
      <c r="J32" s="108">
        <f t="shared" si="0"/>
        <v>27</v>
      </c>
      <c r="K32" s="107">
        <f t="shared" si="0"/>
        <v>19655</v>
      </c>
      <c r="L32" s="106"/>
    </row>
    <row r="33" spans="2:12" s="60" customFormat="1" ht="20.25" customHeight="1">
      <c r="B33" s="61">
        <v>24</v>
      </c>
      <c r="C33" s="62" t="s">
        <v>28</v>
      </c>
      <c r="D33" s="120">
        <f>'６月'!J33</f>
        <v>24722</v>
      </c>
      <c r="E33" s="116">
        <f>'６月'!K33</f>
        <v>8035788</v>
      </c>
      <c r="F33" s="112"/>
      <c r="G33" s="111"/>
      <c r="H33" s="72"/>
      <c r="I33" s="109"/>
      <c r="J33" s="108">
        <f t="shared" si="0"/>
        <v>24722</v>
      </c>
      <c r="K33" s="107">
        <f t="shared" si="0"/>
        <v>8035788</v>
      </c>
      <c r="L33" s="106"/>
    </row>
    <row r="34" spans="2:12" s="60" customFormat="1" ht="32.25" customHeight="1">
      <c r="B34" s="61">
        <v>25</v>
      </c>
      <c r="C34" s="62" t="s">
        <v>29</v>
      </c>
      <c r="D34" s="120">
        <f>'６月'!J34</f>
        <v>98689</v>
      </c>
      <c r="E34" s="116">
        <f>'６月'!K34</f>
        <v>7996015</v>
      </c>
      <c r="F34" s="112"/>
      <c r="G34" s="111"/>
      <c r="H34" s="110"/>
      <c r="I34" s="109"/>
      <c r="J34" s="108">
        <f t="shared" si="0"/>
        <v>98689</v>
      </c>
      <c r="K34" s="107">
        <f t="shared" si="0"/>
        <v>7996015</v>
      </c>
      <c r="L34" s="106"/>
    </row>
    <row r="35" spans="2:12" s="60" customFormat="1" ht="20.25" customHeight="1">
      <c r="B35" s="61">
        <v>26</v>
      </c>
      <c r="C35" s="62" t="s">
        <v>30</v>
      </c>
      <c r="D35" s="120">
        <f>'６月'!J35</f>
        <v>808</v>
      </c>
      <c r="E35" s="116">
        <f>'６月'!K35</f>
        <v>102585</v>
      </c>
      <c r="F35" s="112"/>
      <c r="G35" s="111"/>
      <c r="H35" s="110"/>
      <c r="I35" s="109"/>
      <c r="J35" s="108">
        <f t="shared" si="0"/>
        <v>808</v>
      </c>
      <c r="K35" s="107">
        <f t="shared" si="0"/>
        <v>102585</v>
      </c>
      <c r="L35" s="106"/>
    </row>
    <row r="36" spans="2:12" s="60" customFormat="1" ht="20.25" customHeight="1">
      <c r="B36" s="61">
        <v>27</v>
      </c>
      <c r="C36" s="62" t="s">
        <v>31</v>
      </c>
      <c r="D36" s="120">
        <f>'６月'!J36</f>
        <v>135</v>
      </c>
      <c r="E36" s="116">
        <f>'６月'!K36</f>
        <v>26960</v>
      </c>
      <c r="F36" s="112"/>
      <c r="G36" s="111"/>
      <c r="H36" s="110"/>
      <c r="I36" s="109"/>
      <c r="J36" s="108">
        <f t="shared" si="0"/>
        <v>135</v>
      </c>
      <c r="K36" s="107">
        <f t="shared" si="0"/>
        <v>26960</v>
      </c>
      <c r="L36" s="106"/>
    </row>
    <row r="37" spans="2:12" s="60" customFormat="1" ht="20.25" customHeight="1">
      <c r="B37" s="61">
        <v>28</v>
      </c>
      <c r="C37" s="62" t="s">
        <v>33</v>
      </c>
      <c r="D37" s="120">
        <f>'６月'!J37</f>
        <v>0</v>
      </c>
      <c r="E37" s="116">
        <f>'６月'!K37</f>
        <v>0</v>
      </c>
      <c r="F37" s="112"/>
      <c r="G37" s="111"/>
      <c r="H37" s="110"/>
      <c r="I37" s="109"/>
      <c r="J37" s="108">
        <f t="shared" si="0"/>
        <v>0</v>
      </c>
      <c r="K37" s="107">
        <f t="shared" si="0"/>
        <v>0</v>
      </c>
      <c r="L37" s="106"/>
    </row>
    <row r="38" spans="2:12" s="60" customFormat="1" ht="20.25" customHeight="1">
      <c r="B38" s="61">
        <v>29</v>
      </c>
      <c r="C38" s="62" t="s">
        <v>32</v>
      </c>
      <c r="D38" s="120">
        <f>'６月'!J38</f>
        <v>603</v>
      </c>
      <c r="E38" s="116">
        <f>'６月'!K38</f>
        <v>119680</v>
      </c>
      <c r="F38" s="112"/>
      <c r="G38" s="111"/>
      <c r="H38" s="110"/>
      <c r="I38" s="109"/>
      <c r="J38" s="108">
        <f t="shared" si="0"/>
        <v>603</v>
      </c>
      <c r="K38" s="107">
        <f t="shared" si="0"/>
        <v>119680</v>
      </c>
      <c r="L38" s="106"/>
    </row>
    <row r="39" spans="2:12" s="60" customFormat="1" ht="20.25" customHeight="1">
      <c r="B39" s="61">
        <v>30</v>
      </c>
      <c r="C39" s="62" t="s">
        <v>34</v>
      </c>
      <c r="D39" s="120">
        <f>'６月'!J39</f>
        <v>1244</v>
      </c>
      <c r="E39" s="116">
        <f>'６月'!K39</f>
        <v>1368400</v>
      </c>
      <c r="F39" s="112"/>
      <c r="G39" s="111"/>
      <c r="H39" s="110"/>
      <c r="I39" s="109"/>
      <c r="J39" s="108">
        <f t="shared" si="0"/>
        <v>1244</v>
      </c>
      <c r="K39" s="107">
        <f t="shared" si="0"/>
        <v>1368400</v>
      </c>
      <c r="L39" s="106"/>
    </row>
    <row r="40" spans="2:12" s="60" customFormat="1" ht="20.25" customHeight="1">
      <c r="B40" s="61">
        <v>31</v>
      </c>
      <c r="C40" s="62" t="s">
        <v>35</v>
      </c>
      <c r="D40" s="120">
        <f>'６月'!J40</f>
        <v>0</v>
      </c>
      <c r="E40" s="116">
        <f>'６月'!K40</f>
        <v>0</v>
      </c>
      <c r="F40" s="112"/>
      <c r="G40" s="111"/>
      <c r="H40" s="110"/>
      <c r="I40" s="109"/>
      <c r="J40" s="108">
        <f t="shared" si="0"/>
        <v>0</v>
      </c>
      <c r="K40" s="107">
        <f t="shared" si="0"/>
        <v>0</v>
      </c>
      <c r="L40" s="106"/>
    </row>
    <row r="41" spans="2:12" s="60" customFormat="1" ht="20.25" customHeight="1">
      <c r="B41" s="61">
        <v>32</v>
      </c>
      <c r="C41" s="62" t="s">
        <v>36</v>
      </c>
      <c r="D41" s="120">
        <f>'６月'!J41</f>
        <v>0</v>
      </c>
      <c r="E41" s="116">
        <f>'６月'!K41</f>
        <v>0</v>
      </c>
      <c r="F41" s="112"/>
      <c r="G41" s="111"/>
      <c r="H41" s="110"/>
      <c r="I41" s="109"/>
      <c r="J41" s="108">
        <f t="shared" si="0"/>
        <v>0</v>
      </c>
      <c r="K41" s="107">
        <f t="shared" si="0"/>
        <v>0</v>
      </c>
      <c r="L41" s="106"/>
    </row>
    <row r="42" spans="2:12" s="60" customFormat="1" ht="20.25" customHeight="1">
      <c r="B42" s="61">
        <v>33</v>
      </c>
      <c r="C42" s="62" t="s">
        <v>37</v>
      </c>
      <c r="D42" s="120">
        <f>'６月'!J42</f>
        <v>24237</v>
      </c>
      <c r="E42" s="116">
        <f>'６月'!K42</f>
        <v>2143212</v>
      </c>
      <c r="F42" s="112"/>
      <c r="G42" s="111"/>
      <c r="H42" s="110"/>
      <c r="I42" s="109"/>
      <c r="J42" s="108">
        <f t="shared" si="0"/>
        <v>24237</v>
      </c>
      <c r="K42" s="107">
        <f t="shared" si="0"/>
        <v>2143212</v>
      </c>
      <c r="L42" s="106"/>
    </row>
    <row r="43" spans="2:12" s="60" customFormat="1" ht="33" customHeight="1">
      <c r="B43" s="61">
        <v>34</v>
      </c>
      <c r="C43" s="62" t="s">
        <v>38</v>
      </c>
      <c r="D43" s="120">
        <f>'６月'!J43</f>
        <v>4982</v>
      </c>
      <c r="E43" s="116">
        <f>'６月'!K43</f>
        <v>1625924</v>
      </c>
      <c r="F43" s="112"/>
      <c r="G43" s="111"/>
      <c r="H43" s="110"/>
      <c r="I43" s="109"/>
      <c r="J43" s="108">
        <f t="shared" si="0"/>
        <v>4982</v>
      </c>
      <c r="K43" s="107">
        <f t="shared" si="0"/>
        <v>1625924</v>
      </c>
      <c r="L43" s="106"/>
    </row>
    <row r="44" spans="2:12" s="60" customFormat="1" ht="20.25" customHeight="1">
      <c r="B44" s="61">
        <v>35</v>
      </c>
      <c r="C44" s="62" t="s">
        <v>39</v>
      </c>
      <c r="D44" s="120">
        <f>'６月'!J44</f>
        <v>19</v>
      </c>
      <c r="E44" s="116">
        <f>'６月'!K44</f>
        <v>113490</v>
      </c>
      <c r="F44" s="112"/>
      <c r="G44" s="111"/>
      <c r="H44" s="110"/>
      <c r="I44" s="109"/>
      <c r="J44" s="108">
        <f t="shared" si="0"/>
        <v>19</v>
      </c>
      <c r="K44" s="107">
        <f t="shared" si="0"/>
        <v>113490</v>
      </c>
      <c r="L44" s="106"/>
    </row>
    <row r="45" spans="2:12" s="60" customFormat="1" ht="20.25" customHeight="1">
      <c r="B45" s="61">
        <v>36</v>
      </c>
      <c r="C45" s="62" t="s">
        <v>40</v>
      </c>
      <c r="D45" s="120">
        <f>'６月'!J45</f>
        <v>6072</v>
      </c>
      <c r="E45" s="116">
        <f>'６月'!K45</f>
        <v>3002599</v>
      </c>
      <c r="F45" s="112"/>
      <c r="G45" s="111"/>
      <c r="H45" s="110"/>
      <c r="I45" s="109"/>
      <c r="J45" s="108">
        <f t="shared" si="0"/>
        <v>6072</v>
      </c>
      <c r="K45" s="107">
        <f t="shared" si="0"/>
        <v>3002599</v>
      </c>
      <c r="L45" s="106"/>
    </row>
    <row r="46" spans="2:12" ht="20.25" customHeight="1">
      <c r="B46" s="21">
        <v>37</v>
      </c>
      <c r="C46" s="22" t="s">
        <v>41</v>
      </c>
      <c r="D46" s="120">
        <f>'６月'!J46</f>
        <v>5881</v>
      </c>
      <c r="E46" s="116">
        <f>'６月'!K46</f>
        <v>930990</v>
      </c>
      <c r="F46" s="105"/>
      <c r="G46" s="104"/>
      <c r="H46" s="103"/>
      <c r="I46" s="102"/>
      <c r="J46" s="101">
        <f t="shared" si="0"/>
        <v>5881</v>
      </c>
      <c r="K46" s="100">
        <f t="shared" si="0"/>
        <v>930990</v>
      </c>
      <c r="L46" s="99"/>
    </row>
    <row r="47" spans="2:12" ht="32.25" customHeight="1">
      <c r="B47" s="21">
        <v>38</v>
      </c>
      <c r="C47" s="22" t="s">
        <v>42</v>
      </c>
      <c r="D47" s="120">
        <f>'６月'!J47</f>
        <v>2992</v>
      </c>
      <c r="E47" s="116">
        <f>'６月'!K47</f>
        <v>3995773</v>
      </c>
      <c r="F47" s="105"/>
      <c r="G47" s="104"/>
      <c r="H47" s="103"/>
      <c r="I47" s="102"/>
      <c r="J47" s="101">
        <f t="shared" si="0"/>
        <v>2992</v>
      </c>
      <c r="K47" s="100">
        <f t="shared" si="0"/>
        <v>3995773</v>
      </c>
      <c r="L47" s="99"/>
    </row>
    <row r="48" spans="2:12" ht="20.25" customHeight="1">
      <c r="B48" s="21">
        <v>39</v>
      </c>
      <c r="C48" s="22" t="s">
        <v>43</v>
      </c>
      <c r="D48" s="120">
        <f>'６月'!J48</f>
        <v>0</v>
      </c>
      <c r="E48" s="116">
        <f>'６月'!K48</f>
        <v>0</v>
      </c>
      <c r="F48" s="105"/>
      <c r="G48" s="104"/>
      <c r="H48" s="103"/>
      <c r="I48" s="102"/>
      <c r="J48" s="101">
        <f t="shared" si="0"/>
        <v>0</v>
      </c>
      <c r="K48" s="100">
        <f t="shared" si="0"/>
        <v>0</v>
      </c>
      <c r="L48" s="99"/>
    </row>
    <row r="49" spans="2:12" ht="20.25" customHeight="1" thickBot="1">
      <c r="B49" s="23">
        <v>40</v>
      </c>
      <c r="C49" s="24" t="s">
        <v>50</v>
      </c>
      <c r="D49" s="120">
        <f>'６月'!J49</f>
        <v>6511</v>
      </c>
      <c r="E49" s="116">
        <f>'６月'!K49</f>
        <v>2117215</v>
      </c>
      <c r="F49" s="98"/>
      <c r="G49" s="97"/>
      <c r="H49" s="96"/>
      <c r="I49" s="95"/>
      <c r="J49" s="94">
        <f t="shared" si="0"/>
        <v>6511</v>
      </c>
      <c r="K49" s="93">
        <f t="shared" si="0"/>
        <v>2117215</v>
      </c>
      <c r="L49" s="92"/>
    </row>
    <row r="50" spans="2:12" ht="21" customHeight="1" thickBot="1" thickTop="1">
      <c r="B50" s="140" t="s">
        <v>46</v>
      </c>
      <c r="C50" s="141"/>
      <c r="D50" s="91">
        <f aca="true" t="shared" si="1" ref="D50:I50">SUM(D10:D49)</f>
        <v>277776</v>
      </c>
      <c r="E50" s="90">
        <f t="shared" si="1"/>
        <v>61271570</v>
      </c>
      <c r="F50" s="89">
        <f t="shared" si="1"/>
        <v>0</v>
      </c>
      <c r="G50" s="87">
        <f t="shared" si="1"/>
        <v>0</v>
      </c>
      <c r="H50" s="89">
        <f t="shared" si="1"/>
        <v>0</v>
      </c>
      <c r="I50" s="87">
        <f t="shared" si="1"/>
        <v>0</v>
      </c>
      <c r="J50" s="88">
        <f t="shared" si="0"/>
        <v>277776</v>
      </c>
      <c r="K50" s="87">
        <f t="shared" si="0"/>
        <v>61271570</v>
      </c>
      <c r="L50" s="86"/>
    </row>
    <row r="51" spans="4:11" ht="13.5">
      <c r="D51" s="139"/>
      <c r="E51" s="139"/>
      <c r="J51" s="85"/>
      <c r="K51" s="85"/>
    </row>
    <row r="52" spans="4:11" ht="13.5">
      <c r="D52" s="139"/>
      <c r="E52" s="139"/>
      <c r="J52" s="84"/>
      <c r="K52" s="84"/>
    </row>
    <row r="53" spans="4:11" ht="13.5">
      <c r="D53" s="139"/>
      <c r="E53" s="139"/>
      <c r="J53" s="139"/>
      <c r="K53" s="139"/>
    </row>
    <row r="54" spans="4:11" ht="13.5">
      <c r="D54" s="139"/>
      <c r="E54" s="139"/>
      <c r="J54" s="139"/>
      <c r="K54" s="139"/>
    </row>
    <row r="55" spans="4:11" ht="13.5">
      <c r="D55" s="75"/>
      <c r="E55" s="75"/>
      <c r="F55" s="75"/>
      <c r="G55" s="75"/>
      <c r="H55" s="75"/>
      <c r="I55" s="75"/>
      <c r="J55" s="82"/>
      <c r="K55" s="82"/>
    </row>
    <row r="56" spans="4:11" ht="13.5">
      <c r="D56" s="75"/>
      <c r="E56" s="75"/>
      <c r="F56" s="75"/>
      <c r="G56" s="75"/>
      <c r="H56" s="75"/>
      <c r="I56" s="75"/>
      <c r="J56" s="82"/>
      <c r="K56" s="82"/>
    </row>
    <row r="57" spans="4:11" ht="13.5">
      <c r="D57" s="80"/>
      <c r="E57" s="80"/>
      <c r="F57" s="80"/>
      <c r="G57" s="80"/>
      <c r="H57" s="80"/>
      <c r="I57" s="80"/>
      <c r="J57" s="80"/>
      <c r="K57" s="80"/>
    </row>
    <row r="58" spans="4:11" ht="13.5">
      <c r="D58" s="80"/>
      <c r="E58" s="80"/>
      <c r="F58" s="80"/>
      <c r="G58" s="80"/>
      <c r="H58" s="80"/>
      <c r="I58" s="80"/>
      <c r="J58" s="80"/>
      <c r="K58" s="80"/>
    </row>
    <row r="59" spans="4:11" ht="13.5">
      <c r="D59" s="80"/>
      <c r="E59" s="80"/>
      <c r="F59" s="80"/>
      <c r="G59" s="80"/>
      <c r="H59" s="80"/>
      <c r="I59" s="80"/>
      <c r="J59" s="83"/>
      <c r="K59" s="83"/>
    </row>
    <row r="60" spans="4:11" ht="13.5">
      <c r="D60" s="80"/>
      <c r="E60" s="80"/>
      <c r="F60" s="80"/>
      <c r="G60" s="80"/>
      <c r="H60" s="80"/>
      <c r="I60" s="80"/>
      <c r="J60" s="83"/>
      <c r="K60" s="83"/>
    </row>
    <row r="61" spans="4:11" ht="13.5">
      <c r="D61" s="80"/>
      <c r="E61" s="80"/>
      <c r="F61" s="80"/>
      <c r="G61" s="80"/>
      <c r="H61" s="80"/>
      <c r="I61" s="80"/>
      <c r="J61" s="80"/>
      <c r="K61" s="80"/>
    </row>
    <row r="62" spans="4:11" ht="13.5">
      <c r="D62" s="75"/>
      <c r="E62" s="75"/>
      <c r="F62" s="75"/>
      <c r="G62" s="75"/>
      <c r="H62" s="75"/>
      <c r="I62" s="75"/>
      <c r="J62" s="75"/>
      <c r="K62" s="75"/>
    </row>
    <row r="63" spans="4:11" ht="13.5">
      <c r="D63" s="75"/>
      <c r="E63" s="75"/>
      <c r="F63" s="75"/>
      <c r="G63" s="75"/>
      <c r="H63" s="75"/>
      <c r="I63" s="75"/>
      <c r="J63" s="82"/>
      <c r="K63" s="82"/>
    </row>
    <row r="64" spans="4:11" ht="13.5">
      <c r="D64" s="75"/>
      <c r="E64" s="75"/>
      <c r="F64" s="75"/>
      <c r="G64" s="75"/>
      <c r="H64" s="75"/>
      <c r="I64" s="75"/>
      <c r="J64" s="82"/>
      <c r="K64" s="82"/>
    </row>
    <row r="65" spans="4:11" ht="13.5">
      <c r="D65" s="75"/>
      <c r="E65" s="75"/>
      <c r="F65" s="75"/>
      <c r="G65" s="75"/>
      <c r="H65" s="75"/>
      <c r="I65" s="75"/>
      <c r="J65" s="75"/>
      <c r="K65" s="75"/>
    </row>
  </sheetData>
  <sheetProtection/>
  <mergeCells count="9">
    <mergeCell ref="B50:C50"/>
    <mergeCell ref="B2:L2"/>
    <mergeCell ref="J4:L4"/>
    <mergeCell ref="J5:L5"/>
    <mergeCell ref="D7:E7"/>
    <mergeCell ref="F7:G7"/>
    <mergeCell ref="H7:I7"/>
    <mergeCell ref="J7:K7"/>
    <mergeCell ref="L7:L9"/>
  </mergeCells>
  <printOptions horizontalCentered="1"/>
  <pageMargins left="0.3937007874015748" right="0.3937007874015748" top="0.5905511811023623" bottom="0.3937007874015748" header="0" footer="0"/>
  <pageSetup fitToHeight="1" fitToWidth="1" horizontalDpi="300" verticalDpi="300" orientation="portrait" paperSize="9" scale="82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65"/>
  <sheetViews>
    <sheetView zoomScalePageLayoutView="0" workbookViewId="0" topLeftCell="A1">
      <pane xSplit="5" ySplit="9" topLeftCell="F43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F10" sqref="F10:I49"/>
    </sheetView>
  </sheetViews>
  <sheetFormatPr defaultColWidth="9.00390625" defaultRowHeight="13.5"/>
  <cols>
    <col min="1" max="1" width="4.375" style="1" customWidth="1"/>
    <col min="2" max="2" width="3.375" style="1" customWidth="1"/>
    <col min="3" max="3" width="15.125" style="1" customWidth="1"/>
    <col min="4" max="4" width="10.00390625" style="1" customWidth="1"/>
    <col min="5" max="5" width="11.25390625" style="1" customWidth="1"/>
    <col min="6" max="6" width="10.00390625" style="1" customWidth="1"/>
    <col min="7" max="7" width="11.25390625" style="1" customWidth="1"/>
    <col min="8" max="8" width="10.00390625" style="1" customWidth="1"/>
    <col min="9" max="9" width="11.25390625" style="1" customWidth="1"/>
    <col min="10" max="10" width="10.00390625" style="1" customWidth="1"/>
    <col min="11" max="11" width="11.25390625" style="1" customWidth="1"/>
    <col min="12" max="12" width="9.375" style="1" customWidth="1"/>
    <col min="13" max="13" width="4.00390625" style="1" customWidth="1"/>
    <col min="14" max="16384" width="9.00390625" style="1" customWidth="1"/>
  </cols>
  <sheetData>
    <row r="2" spans="2:12" ht="18.75" customHeight="1">
      <c r="B2" s="142" t="s">
        <v>47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</row>
    <row r="3" spans="2:12" ht="15" customHeight="1">
      <c r="B3" s="28" t="str">
        <f>'１月'!$B$3</f>
        <v>平成２９年</v>
      </c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2:12" ht="18" customHeight="1">
      <c r="B4" s="27"/>
      <c r="C4" s="54" t="s">
        <v>68</v>
      </c>
      <c r="E4" s="28" t="s">
        <v>54</v>
      </c>
      <c r="I4" s="121" t="s">
        <v>52</v>
      </c>
      <c r="J4" s="152" t="s">
        <v>57</v>
      </c>
      <c r="K4" s="152"/>
      <c r="L4" s="152"/>
    </row>
    <row r="5" spans="3:12" ht="18" customHeight="1">
      <c r="C5" s="1" t="s">
        <v>59</v>
      </c>
      <c r="I5" s="2" t="s">
        <v>53</v>
      </c>
      <c r="J5" s="148"/>
      <c r="K5" s="148"/>
      <c r="L5" s="148"/>
    </row>
    <row r="6" spans="5:12" ht="18" customHeight="1" thickBot="1">
      <c r="E6" s="1" t="s">
        <v>58</v>
      </c>
      <c r="I6" s="2"/>
      <c r="J6" s="55"/>
      <c r="K6" s="55"/>
      <c r="L6" s="55"/>
    </row>
    <row r="7" spans="2:12" ht="18.75" customHeight="1">
      <c r="B7" s="3"/>
      <c r="C7" s="4" t="s">
        <v>48</v>
      </c>
      <c r="D7" s="143" t="s">
        <v>0</v>
      </c>
      <c r="E7" s="144"/>
      <c r="F7" s="145" t="s">
        <v>1</v>
      </c>
      <c r="G7" s="146"/>
      <c r="H7" s="144" t="s">
        <v>2</v>
      </c>
      <c r="I7" s="144"/>
      <c r="J7" s="145" t="s">
        <v>3</v>
      </c>
      <c r="K7" s="146"/>
      <c r="L7" s="149" t="s">
        <v>4</v>
      </c>
    </row>
    <row r="8" spans="2:12" ht="18.75" customHeight="1">
      <c r="B8" s="5"/>
      <c r="C8" s="6"/>
      <c r="D8" s="7" t="s">
        <v>44</v>
      </c>
      <c r="E8" s="8" t="s">
        <v>45</v>
      </c>
      <c r="F8" s="9" t="s">
        <v>44</v>
      </c>
      <c r="G8" s="10" t="s">
        <v>45</v>
      </c>
      <c r="H8" s="11" t="s">
        <v>44</v>
      </c>
      <c r="I8" s="8" t="s">
        <v>45</v>
      </c>
      <c r="J8" s="9" t="s">
        <v>44</v>
      </c>
      <c r="K8" s="10" t="s">
        <v>45</v>
      </c>
      <c r="L8" s="150"/>
    </row>
    <row r="9" spans="2:12" ht="18.75" customHeight="1" thickBot="1">
      <c r="B9" s="12" t="s">
        <v>49</v>
      </c>
      <c r="C9" s="13"/>
      <c r="D9" s="14" t="s">
        <v>55</v>
      </c>
      <c r="E9" s="15" t="s">
        <v>5</v>
      </c>
      <c r="F9" s="16" t="s">
        <v>55</v>
      </c>
      <c r="G9" s="17" t="s">
        <v>5</v>
      </c>
      <c r="H9" s="18" t="s">
        <v>55</v>
      </c>
      <c r="I9" s="15" t="s">
        <v>5</v>
      </c>
      <c r="J9" s="16" t="s">
        <v>55</v>
      </c>
      <c r="K9" s="17" t="s">
        <v>5</v>
      </c>
      <c r="L9" s="151"/>
    </row>
    <row r="10" spans="2:14" ht="20.25" customHeight="1" thickTop="1">
      <c r="B10" s="19">
        <v>1</v>
      </c>
      <c r="C10" s="20" t="s">
        <v>6</v>
      </c>
      <c r="D10" s="120">
        <f>'７月'!J10</f>
        <v>31067</v>
      </c>
      <c r="E10" s="116">
        <f>'７月'!K10</f>
        <v>8146422</v>
      </c>
      <c r="F10" s="119"/>
      <c r="G10" s="118"/>
      <c r="H10" s="117"/>
      <c r="I10" s="116"/>
      <c r="J10" s="115">
        <f aca="true" t="shared" si="0" ref="J10:K50">D10+F10-H10</f>
        <v>31067</v>
      </c>
      <c r="K10" s="114">
        <f t="shared" si="0"/>
        <v>8146422</v>
      </c>
      <c r="L10" s="113"/>
      <c r="N10" s="60"/>
    </row>
    <row r="11" spans="2:12" ht="20.25" customHeight="1">
      <c r="B11" s="21">
        <v>2</v>
      </c>
      <c r="C11" s="22" t="s">
        <v>7</v>
      </c>
      <c r="D11" s="120">
        <f>'７月'!J11</f>
        <v>608</v>
      </c>
      <c r="E11" s="116">
        <f>'７月'!K11</f>
        <v>44530</v>
      </c>
      <c r="F11" s="105"/>
      <c r="G11" s="104"/>
      <c r="H11" s="103"/>
      <c r="I11" s="102"/>
      <c r="J11" s="101">
        <f t="shared" si="0"/>
        <v>608</v>
      </c>
      <c r="K11" s="100">
        <f t="shared" si="0"/>
        <v>44530</v>
      </c>
      <c r="L11" s="99"/>
    </row>
    <row r="12" spans="2:12" ht="20.25" customHeight="1">
      <c r="B12" s="21">
        <v>3</v>
      </c>
      <c r="C12" s="22" t="s">
        <v>8</v>
      </c>
      <c r="D12" s="120">
        <f>'７月'!J12</f>
        <v>0</v>
      </c>
      <c r="E12" s="116">
        <f>'７月'!K12</f>
        <v>0</v>
      </c>
      <c r="F12" s="105"/>
      <c r="G12" s="104"/>
      <c r="H12" s="103"/>
      <c r="I12" s="102"/>
      <c r="J12" s="101">
        <f t="shared" si="0"/>
        <v>0</v>
      </c>
      <c r="K12" s="100">
        <f t="shared" si="0"/>
        <v>0</v>
      </c>
      <c r="L12" s="99"/>
    </row>
    <row r="13" spans="2:12" ht="20.25" customHeight="1">
      <c r="B13" s="21">
        <v>4</v>
      </c>
      <c r="C13" s="22" t="s">
        <v>9</v>
      </c>
      <c r="D13" s="120">
        <f>'７月'!J13</f>
        <v>3902</v>
      </c>
      <c r="E13" s="116">
        <f>'７月'!K13</f>
        <v>929372</v>
      </c>
      <c r="F13" s="105"/>
      <c r="G13" s="104"/>
      <c r="H13" s="103"/>
      <c r="I13" s="102"/>
      <c r="J13" s="101">
        <f t="shared" si="0"/>
        <v>3902</v>
      </c>
      <c r="K13" s="100">
        <f t="shared" si="0"/>
        <v>929372</v>
      </c>
      <c r="L13" s="99"/>
    </row>
    <row r="14" spans="2:12" ht="20.25" customHeight="1">
      <c r="B14" s="21">
        <v>5</v>
      </c>
      <c r="C14" s="22" t="s">
        <v>10</v>
      </c>
      <c r="D14" s="120">
        <f>'７月'!J14</f>
        <v>0</v>
      </c>
      <c r="E14" s="116">
        <f>'７月'!K14</f>
        <v>0</v>
      </c>
      <c r="F14" s="105"/>
      <c r="G14" s="104"/>
      <c r="H14" s="103"/>
      <c r="I14" s="102"/>
      <c r="J14" s="101">
        <f t="shared" si="0"/>
        <v>0</v>
      </c>
      <c r="K14" s="100">
        <f t="shared" si="0"/>
        <v>0</v>
      </c>
      <c r="L14" s="99"/>
    </row>
    <row r="15" spans="2:12" ht="20.25" customHeight="1">
      <c r="B15" s="21">
        <v>6</v>
      </c>
      <c r="C15" s="22" t="s">
        <v>11</v>
      </c>
      <c r="D15" s="120">
        <f>'７月'!J15</f>
        <v>0</v>
      </c>
      <c r="E15" s="116">
        <f>'７月'!K15</f>
        <v>0</v>
      </c>
      <c r="F15" s="105"/>
      <c r="G15" s="104"/>
      <c r="H15" s="103"/>
      <c r="I15" s="102"/>
      <c r="J15" s="101">
        <f t="shared" si="0"/>
        <v>0</v>
      </c>
      <c r="K15" s="100">
        <f t="shared" si="0"/>
        <v>0</v>
      </c>
      <c r="L15" s="99"/>
    </row>
    <row r="16" spans="2:12" ht="20.25" customHeight="1">
      <c r="B16" s="21">
        <v>7</v>
      </c>
      <c r="C16" s="22" t="s">
        <v>12</v>
      </c>
      <c r="D16" s="120">
        <f>'７月'!J16</f>
        <v>0</v>
      </c>
      <c r="E16" s="116">
        <f>'７月'!K16</f>
        <v>0</v>
      </c>
      <c r="F16" s="105"/>
      <c r="G16" s="104"/>
      <c r="H16" s="103"/>
      <c r="I16" s="102"/>
      <c r="J16" s="101">
        <f t="shared" si="0"/>
        <v>0</v>
      </c>
      <c r="K16" s="100">
        <f t="shared" si="0"/>
        <v>0</v>
      </c>
      <c r="L16" s="99"/>
    </row>
    <row r="17" spans="2:12" ht="20.25" customHeight="1">
      <c r="B17" s="21">
        <v>8</v>
      </c>
      <c r="C17" s="22" t="s">
        <v>13</v>
      </c>
      <c r="D17" s="120">
        <f>'７月'!J17</f>
        <v>1039</v>
      </c>
      <c r="E17" s="116">
        <f>'７月'!K17</f>
        <v>3117000</v>
      </c>
      <c r="F17" s="105"/>
      <c r="G17" s="104"/>
      <c r="H17" s="103"/>
      <c r="I17" s="102"/>
      <c r="J17" s="101">
        <f t="shared" si="0"/>
        <v>1039</v>
      </c>
      <c r="K17" s="100">
        <f t="shared" si="0"/>
        <v>3117000</v>
      </c>
      <c r="L17" s="99"/>
    </row>
    <row r="18" spans="2:12" ht="20.25" customHeight="1">
      <c r="B18" s="21">
        <v>9</v>
      </c>
      <c r="C18" s="22" t="s">
        <v>14</v>
      </c>
      <c r="D18" s="120">
        <f>'７月'!J18</f>
        <v>49</v>
      </c>
      <c r="E18" s="116">
        <f>'７月'!K18</f>
        <v>7635</v>
      </c>
      <c r="F18" s="105"/>
      <c r="G18" s="104"/>
      <c r="H18" s="103"/>
      <c r="I18" s="102"/>
      <c r="J18" s="101">
        <f t="shared" si="0"/>
        <v>49</v>
      </c>
      <c r="K18" s="100">
        <f t="shared" si="0"/>
        <v>7635</v>
      </c>
      <c r="L18" s="99"/>
    </row>
    <row r="19" spans="2:12" ht="20.25" customHeight="1">
      <c r="B19" s="21">
        <v>10</v>
      </c>
      <c r="C19" s="22" t="s">
        <v>15</v>
      </c>
      <c r="D19" s="120">
        <f>'７月'!J19</f>
        <v>0</v>
      </c>
      <c r="E19" s="116">
        <f>'７月'!K19</f>
        <v>0</v>
      </c>
      <c r="F19" s="105"/>
      <c r="G19" s="104"/>
      <c r="H19" s="103"/>
      <c r="I19" s="102"/>
      <c r="J19" s="101">
        <f t="shared" si="0"/>
        <v>0</v>
      </c>
      <c r="K19" s="100">
        <f t="shared" si="0"/>
        <v>0</v>
      </c>
      <c r="L19" s="99"/>
    </row>
    <row r="20" spans="2:12" ht="20.25" customHeight="1">
      <c r="B20" s="21">
        <v>11</v>
      </c>
      <c r="C20" s="22" t="s">
        <v>16</v>
      </c>
      <c r="D20" s="120">
        <f>'７月'!J20</f>
        <v>0</v>
      </c>
      <c r="E20" s="116">
        <f>'７月'!K20</f>
        <v>0</v>
      </c>
      <c r="F20" s="105"/>
      <c r="G20" s="104"/>
      <c r="H20" s="103"/>
      <c r="I20" s="102"/>
      <c r="J20" s="101">
        <f t="shared" si="0"/>
        <v>0</v>
      </c>
      <c r="K20" s="100">
        <f t="shared" si="0"/>
        <v>0</v>
      </c>
      <c r="L20" s="99"/>
    </row>
    <row r="21" spans="2:12" ht="20.25" customHeight="1">
      <c r="B21" s="21">
        <v>12</v>
      </c>
      <c r="C21" s="22" t="s">
        <v>17</v>
      </c>
      <c r="D21" s="120">
        <f>'７月'!J21</f>
        <v>0</v>
      </c>
      <c r="E21" s="116">
        <f>'７月'!K21</f>
        <v>0</v>
      </c>
      <c r="F21" s="105"/>
      <c r="G21" s="104"/>
      <c r="H21" s="103"/>
      <c r="I21" s="102"/>
      <c r="J21" s="101">
        <f t="shared" si="0"/>
        <v>0</v>
      </c>
      <c r="K21" s="100">
        <f t="shared" si="0"/>
        <v>0</v>
      </c>
      <c r="L21" s="99"/>
    </row>
    <row r="22" spans="2:12" ht="20.25" customHeight="1">
      <c r="B22" s="21">
        <v>13</v>
      </c>
      <c r="C22" s="22" t="s">
        <v>18</v>
      </c>
      <c r="D22" s="120">
        <f>'７月'!J22</f>
        <v>5750</v>
      </c>
      <c r="E22" s="116">
        <f>'７月'!K22</f>
        <v>808440</v>
      </c>
      <c r="F22" s="105"/>
      <c r="G22" s="104"/>
      <c r="H22" s="103"/>
      <c r="I22" s="102"/>
      <c r="J22" s="101">
        <f t="shared" si="0"/>
        <v>5750</v>
      </c>
      <c r="K22" s="100">
        <f t="shared" si="0"/>
        <v>808440</v>
      </c>
      <c r="L22" s="99"/>
    </row>
    <row r="23" spans="2:12" s="60" customFormat="1" ht="20.25" customHeight="1">
      <c r="B23" s="61">
        <v>14</v>
      </c>
      <c r="C23" s="62" t="s">
        <v>19</v>
      </c>
      <c r="D23" s="120">
        <f>'７月'!J23</f>
        <v>2955</v>
      </c>
      <c r="E23" s="116">
        <f>'７月'!K23</f>
        <v>2159511</v>
      </c>
      <c r="F23" s="112"/>
      <c r="G23" s="111"/>
      <c r="H23" s="110"/>
      <c r="I23" s="109"/>
      <c r="J23" s="108">
        <f t="shared" si="0"/>
        <v>2955</v>
      </c>
      <c r="K23" s="107">
        <f t="shared" si="0"/>
        <v>2159511</v>
      </c>
      <c r="L23" s="106"/>
    </row>
    <row r="24" spans="2:12" ht="20.25" customHeight="1">
      <c r="B24" s="21">
        <v>15</v>
      </c>
      <c r="C24" s="22" t="s">
        <v>20</v>
      </c>
      <c r="D24" s="120">
        <f>'７月'!J24</f>
        <v>25562</v>
      </c>
      <c r="E24" s="116">
        <f>'７月'!K24</f>
        <v>2998522</v>
      </c>
      <c r="F24" s="105"/>
      <c r="G24" s="104"/>
      <c r="H24" s="103"/>
      <c r="I24" s="102"/>
      <c r="J24" s="101">
        <f t="shared" si="0"/>
        <v>25562</v>
      </c>
      <c r="K24" s="100">
        <f t="shared" si="0"/>
        <v>2998522</v>
      </c>
      <c r="L24" s="99"/>
    </row>
    <row r="25" spans="2:12" ht="20.25" customHeight="1">
      <c r="B25" s="21">
        <v>16</v>
      </c>
      <c r="C25" s="22" t="s">
        <v>21</v>
      </c>
      <c r="D25" s="120">
        <f>'７月'!J25</f>
        <v>5677</v>
      </c>
      <c r="E25" s="116">
        <f>'７月'!K25</f>
        <v>3366261</v>
      </c>
      <c r="F25" s="105"/>
      <c r="G25" s="104"/>
      <c r="H25" s="103"/>
      <c r="I25" s="102"/>
      <c r="J25" s="101">
        <f t="shared" si="0"/>
        <v>5677</v>
      </c>
      <c r="K25" s="100">
        <f t="shared" si="0"/>
        <v>3366261</v>
      </c>
      <c r="L25" s="99"/>
    </row>
    <row r="26" spans="2:12" ht="20.25" customHeight="1">
      <c r="B26" s="21">
        <v>17</v>
      </c>
      <c r="C26" s="22" t="s">
        <v>22</v>
      </c>
      <c r="D26" s="120">
        <f>'７月'!J26</f>
        <v>19342</v>
      </c>
      <c r="E26" s="116">
        <f>'７月'!K26</f>
        <v>6628009</v>
      </c>
      <c r="F26" s="105"/>
      <c r="G26" s="104"/>
      <c r="H26" s="103"/>
      <c r="I26" s="102"/>
      <c r="J26" s="101">
        <f t="shared" si="0"/>
        <v>19342</v>
      </c>
      <c r="K26" s="100">
        <f t="shared" si="0"/>
        <v>6628009</v>
      </c>
      <c r="L26" s="99"/>
    </row>
    <row r="27" spans="2:12" ht="20.25" customHeight="1">
      <c r="B27" s="21">
        <v>18</v>
      </c>
      <c r="C27" s="22" t="s">
        <v>51</v>
      </c>
      <c r="D27" s="120">
        <f>'７月'!J27</f>
        <v>2069</v>
      </c>
      <c r="E27" s="116">
        <f>'７月'!K27</f>
        <v>333450</v>
      </c>
      <c r="F27" s="105"/>
      <c r="G27" s="104"/>
      <c r="H27" s="103"/>
      <c r="I27" s="102"/>
      <c r="J27" s="101">
        <f t="shared" si="0"/>
        <v>2069</v>
      </c>
      <c r="K27" s="100">
        <f t="shared" si="0"/>
        <v>333450</v>
      </c>
      <c r="L27" s="99"/>
    </row>
    <row r="28" spans="2:12" ht="20.25" customHeight="1">
      <c r="B28" s="21">
        <v>19</v>
      </c>
      <c r="C28" s="22" t="s">
        <v>23</v>
      </c>
      <c r="D28" s="120">
        <f>'７月'!J28</f>
        <v>520</v>
      </c>
      <c r="E28" s="116">
        <f>'７月'!K28</f>
        <v>57200</v>
      </c>
      <c r="F28" s="105"/>
      <c r="G28" s="104"/>
      <c r="H28" s="103"/>
      <c r="I28" s="102"/>
      <c r="J28" s="101">
        <f t="shared" si="0"/>
        <v>520</v>
      </c>
      <c r="K28" s="100">
        <f t="shared" si="0"/>
        <v>57200</v>
      </c>
      <c r="L28" s="99"/>
    </row>
    <row r="29" spans="2:12" s="60" customFormat="1" ht="20.25" customHeight="1">
      <c r="B29" s="61">
        <v>20</v>
      </c>
      <c r="C29" s="62" t="s">
        <v>24</v>
      </c>
      <c r="D29" s="120">
        <f>'７月'!J29</f>
        <v>1085</v>
      </c>
      <c r="E29" s="116">
        <f>'７月'!K29</f>
        <v>346531</v>
      </c>
      <c r="F29" s="74"/>
      <c r="G29" s="111"/>
      <c r="H29" s="110"/>
      <c r="I29" s="109"/>
      <c r="J29" s="108">
        <f t="shared" si="0"/>
        <v>1085</v>
      </c>
      <c r="K29" s="107">
        <f t="shared" si="0"/>
        <v>346531</v>
      </c>
      <c r="L29" s="106"/>
    </row>
    <row r="30" spans="2:12" s="60" customFormat="1" ht="20.25" customHeight="1">
      <c r="B30" s="61">
        <v>21</v>
      </c>
      <c r="C30" s="62" t="s">
        <v>25</v>
      </c>
      <c r="D30" s="120">
        <f>'７月'!J30</f>
        <v>1229</v>
      </c>
      <c r="E30" s="116">
        <f>'７月'!K30</f>
        <v>730401</v>
      </c>
      <c r="F30" s="112"/>
      <c r="G30" s="111"/>
      <c r="H30" s="110"/>
      <c r="I30" s="109"/>
      <c r="J30" s="108">
        <f t="shared" si="0"/>
        <v>1229</v>
      </c>
      <c r="K30" s="107">
        <f t="shared" si="0"/>
        <v>730401</v>
      </c>
      <c r="L30" s="106"/>
    </row>
    <row r="31" spans="2:12" s="60" customFormat="1" ht="20.25" customHeight="1">
      <c r="B31" s="61">
        <v>22</v>
      </c>
      <c r="C31" s="62" t="s">
        <v>26</v>
      </c>
      <c r="D31" s="120">
        <f>'７月'!J31</f>
        <v>0</v>
      </c>
      <c r="E31" s="116">
        <f>'７月'!K31</f>
        <v>0</v>
      </c>
      <c r="F31" s="112"/>
      <c r="G31" s="111"/>
      <c r="H31" s="110"/>
      <c r="I31" s="109"/>
      <c r="J31" s="108">
        <f t="shared" si="0"/>
        <v>0</v>
      </c>
      <c r="K31" s="107">
        <f t="shared" si="0"/>
        <v>0</v>
      </c>
      <c r="L31" s="106"/>
    </row>
    <row r="32" spans="2:12" s="60" customFormat="1" ht="20.25" customHeight="1">
      <c r="B32" s="61">
        <v>23</v>
      </c>
      <c r="C32" s="62" t="s">
        <v>27</v>
      </c>
      <c r="D32" s="120">
        <f>'７月'!J32</f>
        <v>27</v>
      </c>
      <c r="E32" s="116">
        <f>'７月'!K32</f>
        <v>19655</v>
      </c>
      <c r="F32" s="112"/>
      <c r="G32" s="111"/>
      <c r="H32" s="110"/>
      <c r="I32" s="109"/>
      <c r="J32" s="108">
        <f t="shared" si="0"/>
        <v>27</v>
      </c>
      <c r="K32" s="107">
        <f t="shared" si="0"/>
        <v>19655</v>
      </c>
      <c r="L32" s="106"/>
    </row>
    <row r="33" spans="2:12" s="60" customFormat="1" ht="20.25" customHeight="1">
      <c r="B33" s="61">
        <v>24</v>
      </c>
      <c r="C33" s="62" t="s">
        <v>28</v>
      </c>
      <c r="D33" s="120">
        <f>'７月'!J33</f>
        <v>24722</v>
      </c>
      <c r="E33" s="116">
        <f>'７月'!K33</f>
        <v>8035788</v>
      </c>
      <c r="F33" s="112"/>
      <c r="G33" s="111"/>
      <c r="H33" s="72"/>
      <c r="I33" s="109"/>
      <c r="J33" s="108">
        <f t="shared" si="0"/>
        <v>24722</v>
      </c>
      <c r="K33" s="107">
        <f t="shared" si="0"/>
        <v>8035788</v>
      </c>
      <c r="L33" s="106"/>
    </row>
    <row r="34" spans="2:12" s="60" customFormat="1" ht="32.25" customHeight="1">
      <c r="B34" s="61">
        <v>25</v>
      </c>
      <c r="C34" s="62" t="s">
        <v>29</v>
      </c>
      <c r="D34" s="120">
        <f>'７月'!J34</f>
        <v>98689</v>
      </c>
      <c r="E34" s="116">
        <f>'７月'!K34</f>
        <v>7996015</v>
      </c>
      <c r="F34" s="112"/>
      <c r="G34" s="111"/>
      <c r="H34" s="110"/>
      <c r="I34" s="109"/>
      <c r="J34" s="108">
        <f t="shared" si="0"/>
        <v>98689</v>
      </c>
      <c r="K34" s="107">
        <f t="shared" si="0"/>
        <v>7996015</v>
      </c>
      <c r="L34" s="106"/>
    </row>
    <row r="35" spans="2:12" s="60" customFormat="1" ht="20.25" customHeight="1">
      <c r="B35" s="61">
        <v>26</v>
      </c>
      <c r="C35" s="62" t="s">
        <v>30</v>
      </c>
      <c r="D35" s="120">
        <f>'７月'!J35</f>
        <v>808</v>
      </c>
      <c r="E35" s="116">
        <f>'７月'!K35</f>
        <v>102585</v>
      </c>
      <c r="F35" s="112"/>
      <c r="G35" s="111"/>
      <c r="H35" s="110"/>
      <c r="I35" s="109"/>
      <c r="J35" s="108">
        <f t="shared" si="0"/>
        <v>808</v>
      </c>
      <c r="K35" s="107">
        <f t="shared" si="0"/>
        <v>102585</v>
      </c>
      <c r="L35" s="106"/>
    </row>
    <row r="36" spans="2:12" s="60" customFormat="1" ht="20.25" customHeight="1">
      <c r="B36" s="61">
        <v>27</v>
      </c>
      <c r="C36" s="62" t="s">
        <v>31</v>
      </c>
      <c r="D36" s="120">
        <f>'７月'!J36</f>
        <v>135</v>
      </c>
      <c r="E36" s="116">
        <f>'７月'!K36</f>
        <v>26960</v>
      </c>
      <c r="F36" s="112"/>
      <c r="G36" s="111"/>
      <c r="H36" s="110"/>
      <c r="I36" s="109"/>
      <c r="J36" s="108">
        <f t="shared" si="0"/>
        <v>135</v>
      </c>
      <c r="K36" s="107">
        <f t="shared" si="0"/>
        <v>26960</v>
      </c>
      <c r="L36" s="106"/>
    </row>
    <row r="37" spans="2:12" s="60" customFormat="1" ht="20.25" customHeight="1">
      <c r="B37" s="61">
        <v>28</v>
      </c>
      <c r="C37" s="62" t="s">
        <v>33</v>
      </c>
      <c r="D37" s="120">
        <f>'７月'!J37</f>
        <v>0</v>
      </c>
      <c r="E37" s="116">
        <f>'７月'!K37</f>
        <v>0</v>
      </c>
      <c r="F37" s="112"/>
      <c r="G37" s="111"/>
      <c r="H37" s="110"/>
      <c r="I37" s="109"/>
      <c r="J37" s="108">
        <f t="shared" si="0"/>
        <v>0</v>
      </c>
      <c r="K37" s="107">
        <f t="shared" si="0"/>
        <v>0</v>
      </c>
      <c r="L37" s="106"/>
    </row>
    <row r="38" spans="2:12" s="60" customFormat="1" ht="20.25" customHeight="1">
      <c r="B38" s="61">
        <v>29</v>
      </c>
      <c r="C38" s="62" t="s">
        <v>32</v>
      </c>
      <c r="D38" s="120">
        <f>'７月'!J38</f>
        <v>603</v>
      </c>
      <c r="E38" s="116">
        <f>'７月'!K38</f>
        <v>119680</v>
      </c>
      <c r="F38" s="112"/>
      <c r="G38" s="111"/>
      <c r="H38" s="110"/>
      <c r="I38" s="109"/>
      <c r="J38" s="108">
        <f t="shared" si="0"/>
        <v>603</v>
      </c>
      <c r="K38" s="107">
        <f t="shared" si="0"/>
        <v>119680</v>
      </c>
      <c r="L38" s="106"/>
    </row>
    <row r="39" spans="2:12" s="60" customFormat="1" ht="20.25" customHeight="1">
      <c r="B39" s="61">
        <v>30</v>
      </c>
      <c r="C39" s="62" t="s">
        <v>34</v>
      </c>
      <c r="D39" s="120">
        <f>'７月'!J39</f>
        <v>1244</v>
      </c>
      <c r="E39" s="116">
        <f>'７月'!K39</f>
        <v>1368400</v>
      </c>
      <c r="F39" s="112"/>
      <c r="G39" s="111"/>
      <c r="H39" s="110"/>
      <c r="I39" s="109"/>
      <c r="J39" s="108">
        <f t="shared" si="0"/>
        <v>1244</v>
      </c>
      <c r="K39" s="107">
        <f t="shared" si="0"/>
        <v>1368400</v>
      </c>
      <c r="L39" s="106"/>
    </row>
    <row r="40" spans="2:12" s="60" customFormat="1" ht="20.25" customHeight="1">
      <c r="B40" s="61">
        <v>31</v>
      </c>
      <c r="C40" s="62" t="s">
        <v>35</v>
      </c>
      <c r="D40" s="120">
        <f>'７月'!J40</f>
        <v>0</v>
      </c>
      <c r="E40" s="116">
        <f>'７月'!K40</f>
        <v>0</v>
      </c>
      <c r="F40" s="112"/>
      <c r="G40" s="111"/>
      <c r="H40" s="110"/>
      <c r="I40" s="109"/>
      <c r="J40" s="108">
        <f t="shared" si="0"/>
        <v>0</v>
      </c>
      <c r="K40" s="107">
        <f t="shared" si="0"/>
        <v>0</v>
      </c>
      <c r="L40" s="106"/>
    </row>
    <row r="41" spans="2:12" s="60" customFormat="1" ht="20.25" customHeight="1">
      <c r="B41" s="61">
        <v>32</v>
      </c>
      <c r="C41" s="62" t="s">
        <v>36</v>
      </c>
      <c r="D41" s="120">
        <f>'７月'!J41</f>
        <v>0</v>
      </c>
      <c r="E41" s="116">
        <f>'７月'!K41</f>
        <v>0</v>
      </c>
      <c r="F41" s="112"/>
      <c r="G41" s="111"/>
      <c r="H41" s="110"/>
      <c r="I41" s="109"/>
      <c r="J41" s="108">
        <f t="shared" si="0"/>
        <v>0</v>
      </c>
      <c r="K41" s="107">
        <f t="shared" si="0"/>
        <v>0</v>
      </c>
      <c r="L41" s="106"/>
    </row>
    <row r="42" spans="2:12" s="60" customFormat="1" ht="20.25" customHeight="1">
      <c r="B42" s="61">
        <v>33</v>
      </c>
      <c r="C42" s="62" t="s">
        <v>37</v>
      </c>
      <c r="D42" s="120">
        <f>'７月'!J42</f>
        <v>24237</v>
      </c>
      <c r="E42" s="116">
        <f>'７月'!K42</f>
        <v>2143212</v>
      </c>
      <c r="F42" s="112"/>
      <c r="G42" s="111"/>
      <c r="H42" s="110"/>
      <c r="I42" s="109"/>
      <c r="J42" s="108">
        <f t="shared" si="0"/>
        <v>24237</v>
      </c>
      <c r="K42" s="107">
        <f t="shared" si="0"/>
        <v>2143212</v>
      </c>
      <c r="L42" s="106"/>
    </row>
    <row r="43" spans="2:12" s="60" customFormat="1" ht="33" customHeight="1">
      <c r="B43" s="61">
        <v>34</v>
      </c>
      <c r="C43" s="62" t="s">
        <v>38</v>
      </c>
      <c r="D43" s="120">
        <f>'７月'!J43</f>
        <v>4982</v>
      </c>
      <c r="E43" s="116">
        <f>'７月'!K43</f>
        <v>1625924</v>
      </c>
      <c r="F43" s="112"/>
      <c r="G43" s="111"/>
      <c r="H43" s="110"/>
      <c r="I43" s="109"/>
      <c r="J43" s="108">
        <f t="shared" si="0"/>
        <v>4982</v>
      </c>
      <c r="K43" s="107">
        <f t="shared" si="0"/>
        <v>1625924</v>
      </c>
      <c r="L43" s="106"/>
    </row>
    <row r="44" spans="2:12" s="60" customFormat="1" ht="20.25" customHeight="1">
      <c r="B44" s="61">
        <v>35</v>
      </c>
      <c r="C44" s="62" t="s">
        <v>39</v>
      </c>
      <c r="D44" s="120">
        <f>'７月'!J44</f>
        <v>19</v>
      </c>
      <c r="E44" s="116">
        <f>'７月'!K44</f>
        <v>113490</v>
      </c>
      <c r="F44" s="112"/>
      <c r="G44" s="111"/>
      <c r="H44" s="110"/>
      <c r="I44" s="109"/>
      <c r="J44" s="108">
        <f t="shared" si="0"/>
        <v>19</v>
      </c>
      <c r="K44" s="107">
        <f t="shared" si="0"/>
        <v>113490</v>
      </c>
      <c r="L44" s="106"/>
    </row>
    <row r="45" spans="2:12" s="60" customFormat="1" ht="20.25" customHeight="1">
      <c r="B45" s="61">
        <v>36</v>
      </c>
      <c r="C45" s="62" t="s">
        <v>40</v>
      </c>
      <c r="D45" s="120">
        <f>'７月'!J45</f>
        <v>6072</v>
      </c>
      <c r="E45" s="116">
        <f>'７月'!K45</f>
        <v>3002599</v>
      </c>
      <c r="F45" s="112"/>
      <c r="G45" s="111"/>
      <c r="H45" s="110"/>
      <c r="I45" s="109"/>
      <c r="J45" s="108">
        <f t="shared" si="0"/>
        <v>6072</v>
      </c>
      <c r="K45" s="107">
        <f t="shared" si="0"/>
        <v>3002599</v>
      </c>
      <c r="L45" s="106"/>
    </row>
    <row r="46" spans="2:12" ht="20.25" customHeight="1">
      <c r="B46" s="21">
        <v>37</v>
      </c>
      <c r="C46" s="22" t="s">
        <v>41</v>
      </c>
      <c r="D46" s="120">
        <f>'７月'!J46</f>
        <v>5881</v>
      </c>
      <c r="E46" s="116">
        <f>'７月'!K46</f>
        <v>930990</v>
      </c>
      <c r="F46" s="105"/>
      <c r="G46" s="104"/>
      <c r="H46" s="103"/>
      <c r="I46" s="102"/>
      <c r="J46" s="101">
        <f t="shared" si="0"/>
        <v>5881</v>
      </c>
      <c r="K46" s="100">
        <f t="shared" si="0"/>
        <v>930990</v>
      </c>
      <c r="L46" s="99"/>
    </row>
    <row r="47" spans="2:12" ht="32.25" customHeight="1">
      <c r="B47" s="21">
        <v>38</v>
      </c>
      <c r="C47" s="22" t="s">
        <v>42</v>
      </c>
      <c r="D47" s="120">
        <f>'７月'!J47</f>
        <v>2992</v>
      </c>
      <c r="E47" s="116">
        <f>'７月'!K47</f>
        <v>3995773</v>
      </c>
      <c r="F47" s="105"/>
      <c r="G47" s="104"/>
      <c r="H47" s="103"/>
      <c r="I47" s="102"/>
      <c r="J47" s="101">
        <f t="shared" si="0"/>
        <v>2992</v>
      </c>
      <c r="K47" s="100">
        <f t="shared" si="0"/>
        <v>3995773</v>
      </c>
      <c r="L47" s="99"/>
    </row>
    <row r="48" spans="2:12" ht="20.25" customHeight="1">
      <c r="B48" s="21">
        <v>39</v>
      </c>
      <c r="C48" s="22" t="s">
        <v>43</v>
      </c>
      <c r="D48" s="120">
        <f>'７月'!J48</f>
        <v>0</v>
      </c>
      <c r="E48" s="116">
        <f>'７月'!K48</f>
        <v>0</v>
      </c>
      <c r="F48" s="105"/>
      <c r="G48" s="104"/>
      <c r="H48" s="103"/>
      <c r="I48" s="102"/>
      <c r="J48" s="101">
        <f t="shared" si="0"/>
        <v>0</v>
      </c>
      <c r="K48" s="100">
        <f t="shared" si="0"/>
        <v>0</v>
      </c>
      <c r="L48" s="99"/>
    </row>
    <row r="49" spans="2:12" ht="20.25" customHeight="1" thickBot="1">
      <c r="B49" s="23">
        <v>40</v>
      </c>
      <c r="C49" s="24" t="s">
        <v>50</v>
      </c>
      <c r="D49" s="120">
        <f>'７月'!J49</f>
        <v>6511</v>
      </c>
      <c r="E49" s="97">
        <f>'７月'!K49</f>
        <v>2117215</v>
      </c>
      <c r="F49" s="98"/>
      <c r="G49" s="97"/>
      <c r="H49" s="96"/>
      <c r="I49" s="95"/>
      <c r="J49" s="94">
        <f t="shared" si="0"/>
        <v>6511</v>
      </c>
      <c r="K49" s="93">
        <f t="shared" si="0"/>
        <v>2117215</v>
      </c>
      <c r="L49" s="92"/>
    </row>
    <row r="50" spans="2:12" ht="21" customHeight="1" thickBot="1" thickTop="1">
      <c r="B50" s="140" t="s">
        <v>46</v>
      </c>
      <c r="C50" s="141"/>
      <c r="D50" s="91">
        <f aca="true" t="shared" si="1" ref="D50:I50">SUM(D10:D49)</f>
        <v>277776</v>
      </c>
      <c r="E50" s="90">
        <f t="shared" si="1"/>
        <v>61271570</v>
      </c>
      <c r="F50" s="89">
        <f t="shared" si="1"/>
        <v>0</v>
      </c>
      <c r="G50" s="87">
        <f t="shared" si="1"/>
        <v>0</v>
      </c>
      <c r="H50" s="89">
        <f t="shared" si="1"/>
        <v>0</v>
      </c>
      <c r="I50" s="87">
        <f t="shared" si="1"/>
        <v>0</v>
      </c>
      <c r="J50" s="88">
        <f t="shared" si="0"/>
        <v>277776</v>
      </c>
      <c r="K50" s="87">
        <f t="shared" si="0"/>
        <v>61271570</v>
      </c>
      <c r="L50" s="86"/>
    </row>
    <row r="51" spans="10:11" ht="13.5">
      <c r="J51" s="85"/>
      <c r="K51" s="85"/>
    </row>
    <row r="52" spans="10:11" ht="13.5">
      <c r="J52" s="84"/>
      <c r="K52" s="84"/>
    </row>
    <row r="53" spans="10:11" ht="13.5">
      <c r="J53" s="77"/>
      <c r="K53" s="77"/>
    </row>
    <row r="55" spans="4:11" ht="13.5">
      <c r="D55" s="75"/>
      <c r="E55" s="75"/>
      <c r="F55" s="75"/>
      <c r="G55" s="75"/>
      <c r="H55" s="75"/>
      <c r="I55" s="75"/>
      <c r="J55" s="82"/>
      <c r="K55" s="82"/>
    </row>
    <row r="56" spans="4:11" ht="13.5">
      <c r="D56" s="75"/>
      <c r="E56" s="75"/>
      <c r="F56" s="75"/>
      <c r="G56" s="75"/>
      <c r="H56" s="75"/>
      <c r="I56" s="75"/>
      <c r="J56" s="82"/>
      <c r="K56" s="82"/>
    </row>
    <row r="57" spans="4:11" ht="13.5">
      <c r="D57" s="80"/>
      <c r="E57" s="80"/>
      <c r="F57" s="80"/>
      <c r="G57" s="80"/>
      <c r="H57" s="80"/>
      <c r="I57" s="80"/>
      <c r="J57" s="80"/>
      <c r="K57" s="80"/>
    </row>
    <row r="58" spans="4:11" ht="13.5">
      <c r="D58" s="80"/>
      <c r="E58" s="80"/>
      <c r="F58" s="80"/>
      <c r="G58" s="80"/>
      <c r="H58" s="80"/>
      <c r="I58" s="80"/>
      <c r="J58" s="80"/>
      <c r="K58" s="80"/>
    </row>
    <row r="59" spans="4:11" ht="13.5">
      <c r="D59" s="80"/>
      <c r="E59" s="80"/>
      <c r="F59" s="80"/>
      <c r="G59" s="80"/>
      <c r="H59" s="80"/>
      <c r="I59" s="80"/>
      <c r="J59" s="83"/>
      <c r="K59" s="83"/>
    </row>
    <row r="60" spans="4:11" ht="13.5">
      <c r="D60" s="80"/>
      <c r="E60" s="80"/>
      <c r="F60" s="80"/>
      <c r="G60" s="80"/>
      <c r="H60" s="80"/>
      <c r="I60" s="80"/>
      <c r="J60" s="83"/>
      <c r="K60" s="83"/>
    </row>
    <row r="61" spans="4:11" ht="13.5">
      <c r="D61" s="80"/>
      <c r="E61" s="80"/>
      <c r="F61" s="80"/>
      <c r="G61" s="80"/>
      <c r="H61" s="80"/>
      <c r="I61" s="80"/>
      <c r="J61" s="80"/>
      <c r="K61" s="80"/>
    </row>
    <row r="62" spans="4:11" ht="13.5">
      <c r="D62" s="75"/>
      <c r="E62" s="75"/>
      <c r="F62" s="75"/>
      <c r="G62" s="75"/>
      <c r="H62" s="75"/>
      <c r="I62" s="75"/>
      <c r="J62" s="75"/>
      <c r="K62" s="75"/>
    </row>
    <row r="63" spans="4:11" ht="13.5">
      <c r="D63" s="75"/>
      <c r="E63" s="75"/>
      <c r="F63" s="75"/>
      <c r="G63" s="75"/>
      <c r="H63" s="75"/>
      <c r="I63" s="75"/>
      <c r="J63" s="82"/>
      <c r="K63" s="82"/>
    </row>
    <row r="64" spans="4:11" ht="13.5">
      <c r="D64" s="75"/>
      <c r="E64" s="75"/>
      <c r="F64" s="75"/>
      <c r="G64" s="75"/>
      <c r="H64" s="75"/>
      <c r="I64" s="75"/>
      <c r="J64" s="82"/>
      <c r="K64" s="82"/>
    </row>
    <row r="65" spans="4:11" ht="13.5">
      <c r="D65" s="75"/>
      <c r="E65" s="75"/>
      <c r="F65" s="75"/>
      <c r="G65" s="75"/>
      <c r="H65" s="75"/>
      <c r="I65" s="75"/>
      <c r="J65" s="75"/>
      <c r="K65" s="75"/>
    </row>
  </sheetData>
  <sheetProtection/>
  <mergeCells count="9">
    <mergeCell ref="B50:C50"/>
    <mergeCell ref="B2:L2"/>
    <mergeCell ref="J4:L4"/>
    <mergeCell ref="J5:L5"/>
    <mergeCell ref="D7:E7"/>
    <mergeCell ref="F7:G7"/>
    <mergeCell ref="H7:I7"/>
    <mergeCell ref="J7:K7"/>
    <mergeCell ref="L7:L9"/>
  </mergeCells>
  <printOptions horizontalCentered="1"/>
  <pageMargins left="0.3937007874015748" right="0.3937007874015748" top="0.5905511811023623" bottom="0.3937007874015748" header="0" footer="0"/>
  <pageSetup fitToHeight="1" fitToWidth="1" horizontalDpi="300" verticalDpi="300" orientation="portrait" paperSize="9" scale="82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65"/>
  <sheetViews>
    <sheetView zoomScalePageLayoutView="0" workbookViewId="0" topLeftCell="A1">
      <pane xSplit="5" ySplit="9" topLeftCell="F43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F10" sqref="F10:I49"/>
    </sheetView>
  </sheetViews>
  <sheetFormatPr defaultColWidth="9.00390625" defaultRowHeight="13.5"/>
  <cols>
    <col min="1" max="1" width="4.375" style="1" customWidth="1"/>
    <col min="2" max="2" width="3.375" style="1" customWidth="1"/>
    <col min="3" max="3" width="15.125" style="1" customWidth="1"/>
    <col min="4" max="4" width="10.00390625" style="1" customWidth="1"/>
    <col min="5" max="5" width="11.25390625" style="1" customWidth="1"/>
    <col min="6" max="6" width="10.00390625" style="1" customWidth="1"/>
    <col min="7" max="7" width="11.25390625" style="1" customWidth="1"/>
    <col min="8" max="8" width="10.00390625" style="1" customWidth="1"/>
    <col min="9" max="9" width="11.25390625" style="1" customWidth="1"/>
    <col min="10" max="10" width="10.00390625" style="1" customWidth="1"/>
    <col min="11" max="11" width="11.25390625" style="1" customWidth="1"/>
    <col min="12" max="12" width="9.375" style="1" customWidth="1"/>
    <col min="13" max="13" width="4.00390625" style="1" customWidth="1"/>
    <col min="14" max="16384" width="9.00390625" style="1" customWidth="1"/>
  </cols>
  <sheetData>
    <row r="2" spans="2:12" ht="18.75" customHeight="1">
      <c r="B2" s="142" t="s">
        <v>47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</row>
    <row r="3" spans="2:12" ht="15" customHeight="1">
      <c r="B3" s="28" t="str">
        <f>'１月'!$B$3</f>
        <v>平成２９年</v>
      </c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2:12" ht="18" customHeight="1">
      <c r="B4" s="27"/>
      <c r="C4" s="54" t="s">
        <v>69</v>
      </c>
      <c r="E4" s="28" t="s">
        <v>54</v>
      </c>
      <c r="I4" s="121" t="s">
        <v>52</v>
      </c>
      <c r="J4" s="152" t="s">
        <v>57</v>
      </c>
      <c r="K4" s="152"/>
      <c r="L4" s="152"/>
    </row>
    <row r="5" spans="3:12" ht="18" customHeight="1">
      <c r="C5" s="1" t="s">
        <v>59</v>
      </c>
      <c r="I5" s="2" t="s">
        <v>53</v>
      </c>
      <c r="J5" s="148"/>
      <c r="K5" s="148"/>
      <c r="L5" s="148"/>
    </row>
    <row r="6" spans="5:12" ht="18" customHeight="1" thickBot="1">
      <c r="E6" s="1" t="s">
        <v>58</v>
      </c>
      <c r="I6" s="2"/>
      <c r="J6" s="55"/>
      <c r="K6" s="55"/>
      <c r="L6" s="55"/>
    </row>
    <row r="7" spans="2:12" ht="18.75" customHeight="1">
      <c r="B7" s="3"/>
      <c r="C7" s="4" t="s">
        <v>48</v>
      </c>
      <c r="D7" s="143" t="s">
        <v>0</v>
      </c>
      <c r="E7" s="144"/>
      <c r="F7" s="145" t="s">
        <v>1</v>
      </c>
      <c r="G7" s="146"/>
      <c r="H7" s="144" t="s">
        <v>2</v>
      </c>
      <c r="I7" s="144"/>
      <c r="J7" s="145" t="s">
        <v>3</v>
      </c>
      <c r="K7" s="146"/>
      <c r="L7" s="149" t="s">
        <v>4</v>
      </c>
    </row>
    <row r="8" spans="2:12" ht="18.75" customHeight="1">
      <c r="B8" s="5"/>
      <c r="C8" s="6"/>
      <c r="D8" s="7" t="s">
        <v>44</v>
      </c>
      <c r="E8" s="8" t="s">
        <v>45</v>
      </c>
      <c r="F8" s="9" t="s">
        <v>44</v>
      </c>
      <c r="G8" s="10" t="s">
        <v>45</v>
      </c>
      <c r="H8" s="11" t="s">
        <v>44</v>
      </c>
      <c r="I8" s="8" t="s">
        <v>45</v>
      </c>
      <c r="J8" s="9" t="s">
        <v>44</v>
      </c>
      <c r="K8" s="10" t="s">
        <v>45</v>
      </c>
      <c r="L8" s="150"/>
    </row>
    <row r="9" spans="2:12" ht="18.75" customHeight="1" thickBot="1">
      <c r="B9" s="12" t="s">
        <v>49</v>
      </c>
      <c r="C9" s="13"/>
      <c r="D9" s="14" t="s">
        <v>55</v>
      </c>
      <c r="E9" s="15" t="s">
        <v>5</v>
      </c>
      <c r="F9" s="16" t="s">
        <v>55</v>
      </c>
      <c r="G9" s="17" t="s">
        <v>5</v>
      </c>
      <c r="H9" s="18" t="s">
        <v>55</v>
      </c>
      <c r="I9" s="15" t="s">
        <v>5</v>
      </c>
      <c r="J9" s="16" t="s">
        <v>55</v>
      </c>
      <c r="K9" s="17" t="s">
        <v>5</v>
      </c>
      <c r="L9" s="151"/>
    </row>
    <row r="10" spans="2:14" ht="20.25" customHeight="1" thickTop="1">
      <c r="B10" s="19">
        <v>1</v>
      </c>
      <c r="C10" s="20" t="s">
        <v>6</v>
      </c>
      <c r="D10" s="120">
        <f>'８月'!J10</f>
        <v>31067</v>
      </c>
      <c r="E10" s="116">
        <f>'８月'!K10</f>
        <v>8146422</v>
      </c>
      <c r="F10" s="119"/>
      <c r="G10" s="118"/>
      <c r="H10" s="117"/>
      <c r="I10" s="116"/>
      <c r="J10" s="115">
        <f aca="true" t="shared" si="0" ref="J10:K50">D10+F10-H10</f>
        <v>31067</v>
      </c>
      <c r="K10" s="114">
        <f t="shared" si="0"/>
        <v>8146422</v>
      </c>
      <c r="L10" s="113"/>
      <c r="N10" s="60"/>
    </row>
    <row r="11" spans="2:12" ht="20.25" customHeight="1">
      <c r="B11" s="21">
        <v>2</v>
      </c>
      <c r="C11" s="22" t="s">
        <v>7</v>
      </c>
      <c r="D11" s="120">
        <f>'８月'!J11</f>
        <v>608</v>
      </c>
      <c r="E11" s="116">
        <f>'８月'!K11</f>
        <v>44530</v>
      </c>
      <c r="F11" s="105"/>
      <c r="G11" s="104"/>
      <c r="H11" s="103"/>
      <c r="I11" s="102"/>
      <c r="J11" s="101">
        <f t="shared" si="0"/>
        <v>608</v>
      </c>
      <c r="K11" s="100">
        <f t="shared" si="0"/>
        <v>44530</v>
      </c>
      <c r="L11" s="99"/>
    </row>
    <row r="12" spans="2:12" ht="20.25" customHeight="1">
      <c r="B12" s="21">
        <v>3</v>
      </c>
      <c r="C12" s="22" t="s">
        <v>8</v>
      </c>
      <c r="D12" s="120">
        <f>'８月'!J12</f>
        <v>0</v>
      </c>
      <c r="E12" s="116">
        <f>'８月'!K12</f>
        <v>0</v>
      </c>
      <c r="F12" s="105"/>
      <c r="G12" s="104"/>
      <c r="H12" s="103"/>
      <c r="I12" s="102"/>
      <c r="J12" s="101">
        <f t="shared" si="0"/>
        <v>0</v>
      </c>
      <c r="K12" s="100">
        <f t="shared" si="0"/>
        <v>0</v>
      </c>
      <c r="L12" s="99"/>
    </row>
    <row r="13" spans="2:12" ht="20.25" customHeight="1">
      <c r="B13" s="21">
        <v>4</v>
      </c>
      <c r="C13" s="22" t="s">
        <v>9</v>
      </c>
      <c r="D13" s="120">
        <f>'８月'!J13</f>
        <v>3902</v>
      </c>
      <c r="E13" s="116">
        <f>'８月'!K13</f>
        <v>929372</v>
      </c>
      <c r="F13" s="105"/>
      <c r="G13" s="104"/>
      <c r="H13" s="103"/>
      <c r="I13" s="102"/>
      <c r="J13" s="101">
        <f t="shared" si="0"/>
        <v>3902</v>
      </c>
      <c r="K13" s="100">
        <f t="shared" si="0"/>
        <v>929372</v>
      </c>
      <c r="L13" s="99"/>
    </row>
    <row r="14" spans="2:12" ht="20.25" customHeight="1">
      <c r="B14" s="21">
        <v>5</v>
      </c>
      <c r="C14" s="22" t="s">
        <v>10</v>
      </c>
      <c r="D14" s="120">
        <f>'８月'!J14</f>
        <v>0</v>
      </c>
      <c r="E14" s="116">
        <f>'８月'!K14</f>
        <v>0</v>
      </c>
      <c r="F14" s="105"/>
      <c r="G14" s="104"/>
      <c r="H14" s="103"/>
      <c r="I14" s="102"/>
      <c r="J14" s="101">
        <f t="shared" si="0"/>
        <v>0</v>
      </c>
      <c r="K14" s="100">
        <f t="shared" si="0"/>
        <v>0</v>
      </c>
      <c r="L14" s="99"/>
    </row>
    <row r="15" spans="2:12" ht="20.25" customHeight="1">
      <c r="B15" s="21">
        <v>6</v>
      </c>
      <c r="C15" s="22" t="s">
        <v>11</v>
      </c>
      <c r="D15" s="120">
        <f>'８月'!J15</f>
        <v>0</v>
      </c>
      <c r="E15" s="116">
        <f>'８月'!K15</f>
        <v>0</v>
      </c>
      <c r="F15" s="105"/>
      <c r="G15" s="104"/>
      <c r="H15" s="103"/>
      <c r="I15" s="102"/>
      <c r="J15" s="101">
        <f t="shared" si="0"/>
        <v>0</v>
      </c>
      <c r="K15" s="100">
        <f t="shared" si="0"/>
        <v>0</v>
      </c>
      <c r="L15" s="99"/>
    </row>
    <row r="16" spans="2:12" ht="20.25" customHeight="1">
      <c r="B16" s="21">
        <v>7</v>
      </c>
      <c r="C16" s="22" t="s">
        <v>12</v>
      </c>
      <c r="D16" s="120">
        <f>'８月'!J16</f>
        <v>0</v>
      </c>
      <c r="E16" s="116">
        <f>'８月'!K16</f>
        <v>0</v>
      </c>
      <c r="F16" s="105"/>
      <c r="G16" s="104"/>
      <c r="H16" s="103"/>
      <c r="I16" s="102"/>
      <c r="J16" s="101">
        <f t="shared" si="0"/>
        <v>0</v>
      </c>
      <c r="K16" s="100">
        <f t="shared" si="0"/>
        <v>0</v>
      </c>
      <c r="L16" s="99"/>
    </row>
    <row r="17" spans="2:12" ht="20.25" customHeight="1">
      <c r="B17" s="21">
        <v>8</v>
      </c>
      <c r="C17" s="22" t="s">
        <v>13</v>
      </c>
      <c r="D17" s="120">
        <f>'８月'!J17</f>
        <v>1039</v>
      </c>
      <c r="E17" s="116">
        <f>'８月'!K17</f>
        <v>3117000</v>
      </c>
      <c r="F17" s="105"/>
      <c r="G17" s="104"/>
      <c r="H17" s="103"/>
      <c r="I17" s="102"/>
      <c r="J17" s="101">
        <f t="shared" si="0"/>
        <v>1039</v>
      </c>
      <c r="K17" s="100">
        <f t="shared" si="0"/>
        <v>3117000</v>
      </c>
      <c r="L17" s="99"/>
    </row>
    <row r="18" spans="2:12" ht="20.25" customHeight="1">
      <c r="B18" s="21">
        <v>9</v>
      </c>
      <c r="C18" s="22" t="s">
        <v>14</v>
      </c>
      <c r="D18" s="120">
        <f>'８月'!J18</f>
        <v>49</v>
      </c>
      <c r="E18" s="116">
        <f>'８月'!K18</f>
        <v>7635</v>
      </c>
      <c r="F18" s="105"/>
      <c r="G18" s="104"/>
      <c r="H18" s="103"/>
      <c r="I18" s="102"/>
      <c r="J18" s="101">
        <f t="shared" si="0"/>
        <v>49</v>
      </c>
      <c r="K18" s="100">
        <f t="shared" si="0"/>
        <v>7635</v>
      </c>
      <c r="L18" s="99"/>
    </row>
    <row r="19" spans="2:12" ht="20.25" customHeight="1">
      <c r="B19" s="21">
        <v>10</v>
      </c>
      <c r="C19" s="22" t="s">
        <v>15</v>
      </c>
      <c r="D19" s="120">
        <f>'８月'!J19</f>
        <v>0</v>
      </c>
      <c r="E19" s="116">
        <f>'８月'!K19</f>
        <v>0</v>
      </c>
      <c r="F19" s="105"/>
      <c r="G19" s="104"/>
      <c r="H19" s="103"/>
      <c r="I19" s="102"/>
      <c r="J19" s="101">
        <f t="shared" si="0"/>
        <v>0</v>
      </c>
      <c r="K19" s="100">
        <f t="shared" si="0"/>
        <v>0</v>
      </c>
      <c r="L19" s="99"/>
    </row>
    <row r="20" spans="2:12" ht="20.25" customHeight="1">
      <c r="B20" s="21">
        <v>11</v>
      </c>
      <c r="C20" s="22" t="s">
        <v>16</v>
      </c>
      <c r="D20" s="120">
        <f>'８月'!J20</f>
        <v>0</v>
      </c>
      <c r="E20" s="116">
        <f>'８月'!K20</f>
        <v>0</v>
      </c>
      <c r="F20" s="105"/>
      <c r="G20" s="104"/>
      <c r="H20" s="103"/>
      <c r="I20" s="102"/>
      <c r="J20" s="101">
        <f t="shared" si="0"/>
        <v>0</v>
      </c>
      <c r="K20" s="100">
        <f t="shared" si="0"/>
        <v>0</v>
      </c>
      <c r="L20" s="99"/>
    </row>
    <row r="21" spans="2:12" ht="20.25" customHeight="1">
      <c r="B21" s="21">
        <v>12</v>
      </c>
      <c r="C21" s="22" t="s">
        <v>17</v>
      </c>
      <c r="D21" s="120">
        <f>'８月'!J21</f>
        <v>0</v>
      </c>
      <c r="E21" s="116">
        <f>'８月'!K21</f>
        <v>0</v>
      </c>
      <c r="F21" s="105"/>
      <c r="G21" s="104"/>
      <c r="H21" s="103"/>
      <c r="I21" s="102"/>
      <c r="J21" s="101">
        <f t="shared" si="0"/>
        <v>0</v>
      </c>
      <c r="K21" s="100">
        <f t="shared" si="0"/>
        <v>0</v>
      </c>
      <c r="L21" s="99"/>
    </row>
    <row r="22" spans="2:12" ht="20.25" customHeight="1">
      <c r="B22" s="21">
        <v>13</v>
      </c>
      <c r="C22" s="22" t="s">
        <v>18</v>
      </c>
      <c r="D22" s="120">
        <f>'８月'!J22</f>
        <v>5750</v>
      </c>
      <c r="E22" s="116">
        <f>'８月'!K22</f>
        <v>808440</v>
      </c>
      <c r="F22" s="105"/>
      <c r="G22" s="104"/>
      <c r="H22" s="103"/>
      <c r="I22" s="102"/>
      <c r="J22" s="101">
        <f t="shared" si="0"/>
        <v>5750</v>
      </c>
      <c r="K22" s="100">
        <f t="shared" si="0"/>
        <v>808440</v>
      </c>
      <c r="L22" s="99"/>
    </row>
    <row r="23" spans="2:12" s="60" customFormat="1" ht="20.25" customHeight="1">
      <c r="B23" s="61">
        <v>14</v>
      </c>
      <c r="C23" s="62" t="s">
        <v>19</v>
      </c>
      <c r="D23" s="120">
        <f>'８月'!J23</f>
        <v>2955</v>
      </c>
      <c r="E23" s="116">
        <f>'８月'!K23</f>
        <v>2159511</v>
      </c>
      <c r="F23" s="112"/>
      <c r="G23" s="111"/>
      <c r="H23" s="110"/>
      <c r="I23" s="109"/>
      <c r="J23" s="108">
        <f t="shared" si="0"/>
        <v>2955</v>
      </c>
      <c r="K23" s="107">
        <f t="shared" si="0"/>
        <v>2159511</v>
      </c>
      <c r="L23" s="106"/>
    </row>
    <row r="24" spans="2:12" ht="20.25" customHeight="1">
      <c r="B24" s="21">
        <v>15</v>
      </c>
      <c r="C24" s="22" t="s">
        <v>20</v>
      </c>
      <c r="D24" s="120">
        <f>'８月'!J24</f>
        <v>25562</v>
      </c>
      <c r="E24" s="116">
        <f>'８月'!K24</f>
        <v>2998522</v>
      </c>
      <c r="F24" s="105"/>
      <c r="G24" s="104"/>
      <c r="H24" s="103"/>
      <c r="I24" s="102"/>
      <c r="J24" s="101">
        <f t="shared" si="0"/>
        <v>25562</v>
      </c>
      <c r="K24" s="100">
        <f t="shared" si="0"/>
        <v>2998522</v>
      </c>
      <c r="L24" s="99"/>
    </row>
    <row r="25" spans="2:12" ht="20.25" customHeight="1">
      <c r="B25" s="21">
        <v>16</v>
      </c>
      <c r="C25" s="22" t="s">
        <v>21</v>
      </c>
      <c r="D25" s="120">
        <f>'８月'!J25</f>
        <v>5677</v>
      </c>
      <c r="E25" s="116">
        <f>'８月'!K25</f>
        <v>3366261</v>
      </c>
      <c r="F25" s="105"/>
      <c r="G25" s="104"/>
      <c r="H25" s="103"/>
      <c r="I25" s="102"/>
      <c r="J25" s="101">
        <f t="shared" si="0"/>
        <v>5677</v>
      </c>
      <c r="K25" s="100">
        <f t="shared" si="0"/>
        <v>3366261</v>
      </c>
      <c r="L25" s="99"/>
    </row>
    <row r="26" spans="2:12" ht="20.25" customHeight="1">
      <c r="B26" s="21">
        <v>17</v>
      </c>
      <c r="C26" s="22" t="s">
        <v>22</v>
      </c>
      <c r="D26" s="120">
        <f>'８月'!J26</f>
        <v>19342</v>
      </c>
      <c r="E26" s="116">
        <f>'８月'!K26</f>
        <v>6628009</v>
      </c>
      <c r="F26" s="105"/>
      <c r="G26" s="104"/>
      <c r="H26" s="103"/>
      <c r="I26" s="102"/>
      <c r="J26" s="101">
        <f t="shared" si="0"/>
        <v>19342</v>
      </c>
      <c r="K26" s="100">
        <f t="shared" si="0"/>
        <v>6628009</v>
      </c>
      <c r="L26" s="99"/>
    </row>
    <row r="27" spans="2:12" ht="20.25" customHeight="1">
      <c r="B27" s="21">
        <v>18</v>
      </c>
      <c r="C27" s="22" t="s">
        <v>51</v>
      </c>
      <c r="D27" s="120">
        <f>'８月'!J27</f>
        <v>2069</v>
      </c>
      <c r="E27" s="116">
        <f>'８月'!K27</f>
        <v>333450</v>
      </c>
      <c r="F27" s="105"/>
      <c r="G27" s="104"/>
      <c r="H27" s="103"/>
      <c r="I27" s="102"/>
      <c r="J27" s="101">
        <f t="shared" si="0"/>
        <v>2069</v>
      </c>
      <c r="K27" s="100">
        <f t="shared" si="0"/>
        <v>333450</v>
      </c>
      <c r="L27" s="99"/>
    </row>
    <row r="28" spans="2:12" ht="20.25" customHeight="1">
      <c r="B28" s="21">
        <v>19</v>
      </c>
      <c r="C28" s="22" t="s">
        <v>23</v>
      </c>
      <c r="D28" s="120">
        <f>'８月'!J28</f>
        <v>520</v>
      </c>
      <c r="E28" s="116">
        <f>'８月'!K28</f>
        <v>57200</v>
      </c>
      <c r="F28" s="105"/>
      <c r="G28" s="104"/>
      <c r="H28" s="103"/>
      <c r="I28" s="102"/>
      <c r="J28" s="101">
        <f t="shared" si="0"/>
        <v>520</v>
      </c>
      <c r="K28" s="100">
        <f t="shared" si="0"/>
        <v>57200</v>
      </c>
      <c r="L28" s="99"/>
    </row>
    <row r="29" spans="2:12" s="60" customFormat="1" ht="20.25" customHeight="1">
      <c r="B29" s="61">
        <v>20</v>
      </c>
      <c r="C29" s="62" t="s">
        <v>24</v>
      </c>
      <c r="D29" s="120">
        <f>'８月'!J29</f>
        <v>1085</v>
      </c>
      <c r="E29" s="116">
        <f>'８月'!K29</f>
        <v>346531</v>
      </c>
      <c r="F29" s="74"/>
      <c r="G29" s="111"/>
      <c r="H29" s="110"/>
      <c r="I29" s="109"/>
      <c r="J29" s="108">
        <f t="shared" si="0"/>
        <v>1085</v>
      </c>
      <c r="K29" s="107">
        <f t="shared" si="0"/>
        <v>346531</v>
      </c>
      <c r="L29" s="106"/>
    </row>
    <row r="30" spans="2:12" s="60" customFormat="1" ht="20.25" customHeight="1">
      <c r="B30" s="61">
        <v>21</v>
      </c>
      <c r="C30" s="62" t="s">
        <v>25</v>
      </c>
      <c r="D30" s="120">
        <f>'８月'!J30</f>
        <v>1229</v>
      </c>
      <c r="E30" s="116">
        <f>'８月'!K30</f>
        <v>730401</v>
      </c>
      <c r="F30" s="112"/>
      <c r="G30" s="111"/>
      <c r="H30" s="110"/>
      <c r="I30" s="109"/>
      <c r="J30" s="108">
        <f t="shared" si="0"/>
        <v>1229</v>
      </c>
      <c r="K30" s="107">
        <f t="shared" si="0"/>
        <v>730401</v>
      </c>
      <c r="L30" s="106"/>
    </row>
    <row r="31" spans="2:12" s="60" customFormat="1" ht="20.25" customHeight="1">
      <c r="B31" s="61">
        <v>22</v>
      </c>
      <c r="C31" s="62" t="s">
        <v>26</v>
      </c>
      <c r="D31" s="120">
        <f>'８月'!J31</f>
        <v>0</v>
      </c>
      <c r="E31" s="116">
        <f>'８月'!K31</f>
        <v>0</v>
      </c>
      <c r="F31" s="112"/>
      <c r="G31" s="111"/>
      <c r="H31" s="110"/>
      <c r="I31" s="109"/>
      <c r="J31" s="108">
        <f t="shared" si="0"/>
        <v>0</v>
      </c>
      <c r="K31" s="107">
        <f t="shared" si="0"/>
        <v>0</v>
      </c>
      <c r="L31" s="106"/>
    </row>
    <row r="32" spans="2:12" s="60" customFormat="1" ht="20.25" customHeight="1">
      <c r="B32" s="61">
        <v>23</v>
      </c>
      <c r="C32" s="62" t="s">
        <v>27</v>
      </c>
      <c r="D32" s="120">
        <f>'８月'!J32</f>
        <v>27</v>
      </c>
      <c r="E32" s="116">
        <f>'８月'!K32</f>
        <v>19655</v>
      </c>
      <c r="F32" s="112"/>
      <c r="G32" s="111"/>
      <c r="H32" s="110"/>
      <c r="I32" s="109"/>
      <c r="J32" s="108">
        <f t="shared" si="0"/>
        <v>27</v>
      </c>
      <c r="K32" s="107">
        <f t="shared" si="0"/>
        <v>19655</v>
      </c>
      <c r="L32" s="106"/>
    </row>
    <row r="33" spans="2:12" s="60" customFormat="1" ht="20.25" customHeight="1">
      <c r="B33" s="61">
        <v>24</v>
      </c>
      <c r="C33" s="62" t="s">
        <v>28</v>
      </c>
      <c r="D33" s="120">
        <f>'８月'!J33</f>
        <v>24722</v>
      </c>
      <c r="E33" s="116">
        <f>'８月'!K33</f>
        <v>8035788</v>
      </c>
      <c r="F33" s="112"/>
      <c r="G33" s="111"/>
      <c r="H33" s="72"/>
      <c r="I33" s="109"/>
      <c r="J33" s="108">
        <f t="shared" si="0"/>
        <v>24722</v>
      </c>
      <c r="K33" s="107">
        <f t="shared" si="0"/>
        <v>8035788</v>
      </c>
      <c r="L33" s="106"/>
    </row>
    <row r="34" spans="2:12" s="60" customFormat="1" ht="32.25" customHeight="1">
      <c r="B34" s="61">
        <v>25</v>
      </c>
      <c r="C34" s="62" t="s">
        <v>29</v>
      </c>
      <c r="D34" s="120">
        <f>'８月'!J34</f>
        <v>98689</v>
      </c>
      <c r="E34" s="116">
        <f>'８月'!K34</f>
        <v>7996015</v>
      </c>
      <c r="F34" s="112"/>
      <c r="G34" s="111"/>
      <c r="H34" s="110"/>
      <c r="I34" s="109"/>
      <c r="J34" s="108">
        <f t="shared" si="0"/>
        <v>98689</v>
      </c>
      <c r="K34" s="107">
        <f t="shared" si="0"/>
        <v>7996015</v>
      </c>
      <c r="L34" s="106"/>
    </row>
    <row r="35" spans="2:12" s="60" customFormat="1" ht="20.25" customHeight="1">
      <c r="B35" s="61">
        <v>26</v>
      </c>
      <c r="C35" s="62" t="s">
        <v>30</v>
      </c>
      <c r="D35" s="120">
        <f>'８月'!J35</f>
        <v>808</v>
      </c>
      <c r="E35" s="116">
        <f>'８月'!K35</f>
        <v>102585</v>
      </c>
      <c r="F35" s="112"/>
      <c r="G35" s="111"/>
      <c r="H35" s="110"/>
      <c r="I35" s="109"/>
      <c r="J35" s="108">
        <f t="shared" si="0"/>
        <v>808</v>
      </c>
      <c r="K35" s="107">
        <f t="shared" si="0"/>
        <v>102585</v>
      </c>
      <c r="L35" s="106"/>
    </row>
    <row r="36" spans="2:12" s="60" customFormat="1" ht="20.25" customHeight="1">
      <c r="B36" s="61">
        <v>27</v>
      </c>
      <c r="C36" s="62" t="s">
        <v>31</v>
      </c>
      <c r="D36" s="120">
        <f>'８月'!J36</f>
        <v>135</v>
      </c>
      <c r="E36" s="116">
        <f>'８月'!K36</f>
        <v>26960</v>
      </c>
      <c r="F36" s="112"/>
      <c r="G36" s="111"/>
      <c r="H36" s="110"/>
      <c r="I36" s="109"/>
      <c r="J36" s="108">
        <f t="shared" si="0"/>
        <v>135</v>
      </c>
      <c r="K36" s="107">
        <f t="shared" si="0"/>
        <v>26960</v>
      </c>
      <c r="L36" s="106"/>
    </row>
    <row r="37" spans="2:12" s="60" customFormat="1" ht="20.25" customHeight="1">
      <c r="B37" s="61">
        <v>28</v>
      </c>
      <c r="C37" s="62" t="s">
        <v>33</v>
      </c>
      <c r="D37" s="120">
        <f>'８月'!J37</f>
        <v>0</v>
      </c>
      <c r="E37" s="116">
        <f>'８月'!K37</f>
        <v>0</v>
      </c>
      <c r="F37" s="112"/>
      <c r="G37" s="111"/>
      <c r="H37" s="110"/>
      <c r="I37" s="109"/>
      <c r="J37" s="108">
        <f t="shared" si="0"/>
        <v>0</v>
      </c>
      <c r="K37" s="107">
        <f t="shared" si="0"/>
        <v>0</v>
      </c>
      <c r="L37" s="106"/>
    </row>
    <row r="38" spans="2:12" s="60" customFormat="1" ht="20.25" customHeight="1">
      <c r="B38" s="61">
        <v>29</v>
      </c>
      <c r="C38" s="62" t="s">
        <v>32</v>
      </c>
      <c r="D38" s="120">
        <f>'８月'!J38</f>
        <v>603</v>
      </c>
      <c r="E38" s="116">
        <f>'８月'!K38</f>
        <v>119680</v>
      </c>
      <c r="F38" s="112"/>
      <c r="G38" s="111"/>
      <c r="H38" s="110"/>
      <c r="I38" s="109"/>
      <c r="J38" s="108">
        <f t="shared" si="0"/>
        <v>603</v>
      </c>
      <c r="K38" s="107">
        <f t="shared" si="0"/>
        <v>119680</v>
      </c>
      <c r="L38" s="106"/>
    </row>
    <row r="39" spans="2:12" s="60" customFormat="1" ht="20.25" customHeight="1">
      <c r="B39" s="61">
        <v>30</v>
      </c>
      <c r="C39" s="62" t="s">
        <v>34</v>
      </c>
      <c r="D39" s="120">
        <f>'８月'!J39</f>
        <v>1244</v>
      </c>
      <c r="E39" s="116">
        <f>'８月'!K39</f>
        <v>1368400</v>
      </c>
      <c r="F39" s="112"/>
      <c r="G39" s="111"/>
      <c r="H39" s="110"/>
      <c r="I39" s="109"/>
      <c r="J39" s="108">
        <f t="shared" si="0"/>
        <v>1244</v>
      </c>
      <c r="K39" s="107">
        <f t="shared" si="0"/>
        <v>1368400</v>
      </c>
      <c r="L39" s="106"/>
    </row>
    <row r="40" spans="2:12" s="60" customFormat="1" ht="20.25" customHeight="1">
      <c r="B40" s="61">
        <v>31</v>
      </c>
      <c r="C40" s="62" t="s">
        <v>35</v>
      </c>
      <c r="D40" s="120">
        <f>'８月'!J40</f>
        <v>0</v>
      </c>
      <c r="E40" s="116">
        <f>'８月'!K40</f>
        <v>0</v>
      </c>
      <c r="F40" s="112"/>
      <c r="G40" s="111"/>
      <c r="H40" s="110"/>
      <c r="I40" s="109"/>
      <c r="J40" s="108">
        <f t="shared" si="0"/>
        <v>0</v>
      </c>
      <c r="K40" s="107">
        <f t="shared" si="0"/>
        <v>0</v>
      </c>
      <c r="L40" s="106"/>
    </row>
    <row r="41" spans="2:12" s="60" customFormat="1" ht="20.25" customHeight="1">
      <c r="B41" s="61">
        <v>32</v>
      </c>
      <c r="C41" s="62" t="s">
        <v>36</v>
      </c>
      <c r="D41" s="120">
        <f>'８月'!J41</f>
        <v>0</v>
      </c>
      <c r="E41" s="116">
        <f>'８月'!K41</f>
        <v>0</v>
      </c>
      <c r="F41" s="112"/>
      <c r="G41" s="111"/>
      <c r="H41" s="110"/>
      <c r="I41" s="109"/>
      <c r="J41" s="108">
        <f t="shared" si="0"/>
        <v>0</v>
      </c>
      <c r="K41" s="107">
        <f t="shared" si="0"/>
        <v>0</v>
      </c>
      <c r="L41" s="106"/>
    </row>
    <row r="42" spans="2:12" s="60" customFormat="1" ht="20.25" customHeight="1">
      <c r="B42" s="61">
        <v>33</v>
      </c>
      <c r="C42" s="62" t="s">
        <v>37</v>
      </c>
      <c r="D42" s="120">
        <f>'８月'!J42</f>
        <v>24237</v>
      </c>
      <c r="E42" s="116">
        <f>'８月'!K42</f>
        <v>2143212</v>
      </c>
      <c r="F42" s="112"/>
      <c r="G42" s="111"/>
      <c r="H42" s="110"/>
      <c r="I42" s="109"/>
      <c r="J42" s="108">
        <f t="shared" si="0"/>
        <v>24237</v>
      </c>
      <c r="K42" s="107">
        <f t="shared" si="0"/>
        <v>2143212</v>
      </c>
      <c r="L42" s="106"/>
    </row>
    <row r="43" spans="2:12" s="60" customFormat="1" ht="33" customHeight="1">
      <c r="B43" s="61">
        <v>34</v>
      </c>
      <c r="C43" s="62" t="s">
        <v>38</v>
      </c>
      <c r="D43" s="120">
        <f>'８月'!J43</f>
        <v>4982</v>
      </c>
      <c r="E43" s="116">
        <f>'８月'!K43</f>
        <v>1625924</v>
      </c>
      <c r="F43" s="112"/>
      <c r="G43" s="111"/>
      <c r="H43" s="110"/>
      <c r="I43" s="109"/>
      <c r="J43" s="108">
        <f t="shared" si="0"/>
        <v>4982</v>
      </c>
      <c r="K43" s="107">
        <f t="shared" si="0"/>
        <v>1625924</v>
      </c>
      <c r="L43" s="106"/>
    </row>
    <row r="44" spans="2:12" s="60" customFormat="1" ht="20.25" customHeight="1">
      <c r="B44" s="61">
        <v>35</v>
      </c>
      <c r="C44" s="62" t="s">
        <v>39</v>
      </c>
      <c r="D44" s="120">
        <f>'８月'!J44</f>
        <v>19</v>
      </c>
      <c r="E44" s="116">
        <f>'８月'!K44</f>
        <v>113490</v>
      </c>
      <c r="F44" s="112"/>
      <c r="G44" s="111"/>
      <c r="H44" s="110"/>
      <c r="I44" s="109"/>
      <c r="J44" s="108">
        <f t="shared" si="0"/>
        <v>19</v>
      </c>
      <c r="K44" s="107">
        <f t="shared" si="0"/>
        <v>113490</v>
      </c>
      <c r="L44" s="106"/>
    </row>
    <row r="45" spans="2:12" s="60" customFormat="1" ht="20.25" customHeight="1">
      <c r="B45" s="61">
        <v>36</v>
      </c>
      <c r="C45" s="62" t="s">
        <v>40</v>
      </c>
      <c r="D45" s="120">
        <f>'８月'!J45</f>
        <v>6072</v>
      </c>
      <c r="E45" s="116">
        <f>'８月'!K45</f>
        <v>3002599</v>
      </c>
      <c r="F45" s="112"/>
      <c r="G45" s="111"/>
      <c r="H45" s="110"/>
      <c r="I45" s="109"/>
      <c r="J45" s="108">
        <f t="shared" si="0"/>
        <v>6072</v>
      </c>
      <c r="K45" s="107">
        <f t="shared" si="0"/>
        <v>3002599</v>
      </c>
      <c r="L45" s="106"/>
    </row>
    <row r="46" spans="2:12" ht="20.25" customHeight="1">
      <c r="B46" s="21">
        <v>37</v>
      </c>
      <c r="C46" s="22" t="s">
        <v>41</v>
      </c>
      <c r="D46" s="120">
        <f>'８月'!J46</f>
        <v>5881</v>
      </c>
      <c r="E46" s="116">
        <f>'８月'!K46</f>
        <v>930990</v>
      </c>
      <c r="F46" s="105"/>
      <c r="G46" s="104"/>
      <c r="H46" s="103"/>
      <c r="I46" s="102"/>
      <c r="J46" s="101">
        <f t="shared" si="0"/>
        <v>5881</v>
      </c>
      <c r="K46" s="100">
        <f t="shared" si="0"/>
        <v>930990</v>
      </c>
      <c r="L46" s="99"/>
    </row>
    <row r="47" spans="2:12" ht="32.25" customHeight="1">
      <c r="B47" s="21">
        <v>38</v>
      </c>
      <c r="C47" s="22" t="s">
        <v>42</v>
      </c>
      <c r="D47" s="120">
        <f>'８月'!J47</f>
        <v>2992</v>
      </c>
      <c r="E47" s="116">
        <f>'８月'!K47</f>
        <v>3995773</v>
      </c>
      <c r="F47" s="105"/>
      <c r="G47" s="104"/>
      <c r="H47" s="103"/>
      <c r="I47" s="102"/>
      <c r="J47" s="101">
        <f t="shared" si="0"/>
        <v>2992</v>
      </c>
      <c r="K47" s="100">
        <f t="shared" si="0"/>
        <v>3995773</v>
      </c>
      <c r="L47" s="99"/>
    </row>
    <row r="48" spans="2:12" ht="20.25" customHeight="1">
      <c r="B48" s="21">
        <v>39</v>
      </c>
      <c r="C48" s="22" t="s">
        <v>43</v>
      </c>
      <c r="D48" s="120">
        <f>'８月'!J48</f>
        <v>0</v>
      </c>
      <c r="E48" s="116">
        <f>'８月'!K48</f>
        <v>0</v>
      </c>
      <c r="F48" s="105"/>
      <c r="G48" s="104"/>
      <c r="H48" s="103"/>
      <c r="I48" s="102"/>
      <c r="J48" s="101">
        <f t="shared" si="0"/>
        <v>0</v>
      </c>
      <c r="K48" s="100">
        <f t="shared" si="0"/>
        <v>0</v>
      </c>
      <c r="L48" s="99"/>
    </row>
    <row r="49" spans="2:12" ht="20.25" customHeight="1" thickBot="1">
      <c r="B49" s="23">
        <v>40</v>
      </c>
      <c r="C49" s="24" t="s">
        <v>50</v>
      </c>
      <c r="D49" s="120">
        <f>'８月'!J49</f>
        <v>6511</v>
      </c>
      <c r="E49" s="97">
        <f>'８月'!K49</f>
        <v>2117215</v>
      </c>
      <c r="F49" s="98"/>
      <c r="G49" s="97"/>
      <c r="H49" s="96"/>
      <c r="I49" s="95"/>
      <c r="J49" s="94">
        <f t="shared" si="0"/>
        <v>6511</v>
      </c>
      <c r="K49" s="93">
        <f t="shared" si="0"/>
        <v>2117215</v>
      </c>
      <c r="L49" s="92"/>
    </row>
    <row r="50" spans="2:12" ht="21" customHeight="1" thickBot="1" thickTop="1">
      <c r="B50" s="140" t="s">
        <v>46</v>
      </c>
      <c r="C50" s="141"/>
      <c r="D50" s="91">
        <f aca="true" t="shared" si="1" ref="D50:I50">SUM(D10:D49)</f>
        <v>277776</v>
      </c>
      <c r="E50" s="90">
        <f t="shared" si="1"/>
        <v>61271570</v>
      </c>
      <c r="F50" s="89">
        <f t="shared" si="1"/>
        <v>0</v>
      </c>
      <c r="G50" s="87">
        <f t="shared" si="1"/>
        <v>0</v>
      </c>
      <c r="H50" s="89">
        <f t="shared" si="1"/>
        <v>0</v>
      </c>
      <c r="I50" s="87">
        <f t="shared" si="1"/>
        <v>0</v>
      </c>
      <c r="J50" s="88">
        <f t="shared" si="0"/>
        <v>277776</v>
      </c>
      <c r="K50" s="87">
        <f t="shared" si="0"/>
        <v>61271570</v>
      </c>
      <c r="L50" s="86"/>
    </row>
    <row r="51" spans="10:11" ht="13.5">
      <c r="J51" s="85"/>
      <c r="K51" s="85"/>
    </row>
    <row r="52" spans="10:11" ht="13.5">
      <c r="J52" s="84"/>
      <c r="K52" s="84"/>
    </row>
    <row r="53" spans="10:11" ht="13.5">
      <c r="J53" s="77"/>
      <c r="K53" s="77"/>
    </row>
    <row r="55" spans="4:11" ht="13.5">
      <c r="D55" s="75"/>
      <c r="E55" s="75"/>
      <c r="F55" s="75"/>
      <c r="G55" s="75"/>
      <c r="H55" s="75"/>
      <c r="I55" s="75"/>
      <c r="J55" s="82"/>
      <c r="K55" s="82"/>
    </row>
    <row r="56" spans="4:11" ht="13.5">
      <c r="D56" s="75"/>
      <c r="E56" s="75"/>
      <c r="F56" s="75"/>
      <c r="G56" s="75"/>
      <c r="H56" s="75"/>
      <c r="I56" s="75"/>
      <c r="J56" s="82"/>
      <c r="K56" s="82"/>
    </row>
    <row r="57" spans="4:11" ht="13.5">
      <c r="D57" s="80"/>
      <c r="E57" s="80"/>
      <c r="F57" s="80"/>
      <c r="G57" s="80"/>
      <c r="H57" s="80"/>
      <c r="I57" s="80"/>
      <c r="J57" s="80"/>
      <c r="K57" s="80"/>
    </row>
    <row r="58" spans="4:11" ht="13.5">
      <c r="D58" s="80"/>
      <c r="E58" s="80"/>
      <c r="F58" s="80"/>
      <c r="G58" s="80"/>
      <c r="H58" s="80"/>
      <c r="I58" s="80"/>
      <c r="J58" s="80"/>
      <c r="K58" s="80"/>
    </row>
    <row r="59" spans="4:11" ht="13.5">
      <c r="D59" s="80"/>
      <c r="E59" s="80"/>
      <c r="F59" s="80"/>
      <c r="G59" s="80"/>
      <c r="H59" s="80"/>
      <c r="I59" s="80"/>
      <c r="J59" s="83"/>
      <c r="K59" s="83"/>
    </row>
    <row r="60" spans="4:11" ht="13.5">
      <c r="D60" s="80"/>
      <c r="E60" s="80"/>
      <c r="F60" s="80"/>
      <c r="G60" s="80"/>
      <c r="H60" s="80"/>
      <c r="I60" s="80"/>
      <c r="J60" s="83"/>
      <c r="K60" s="83"/>
    </row>
    <row r="61" spans="4:11" ht="13.5">
      <c r="D61" s="80"/>
      <c r="E61" s="80"/>
      <c r="F61" s="80"/>
      <c r="G61" s="80"/>
      <c r="H61" s="80"/>
      <c r="I61" s="80"/>
      <c r="J61" s="80"/>
      <c r="K61" s="80"/>
    </row>
    <row r="62" spans="4:11" ht="13.5">
      <c r="D62" s="75"/>
      <c r="E62" s="75"/>
      <c r="F62" s="75"/>
      <c r="G62" s="75"/>
      <c r="H62" s="75"/>
      <c r="I62" s="75"/>
      <c r="J62" s="75"/>
      <c r="K62" s="75"/>
    </row>
    <row r="63" spans="4:11" ht="13.5">
      <c r="D63" s="75"/>
      <c r="E63" s="75"/>
      <c r="F63" s="75"/>
      <c r="G63" s="75"/>
      <c r="H63" s="75"/>
      <c r="I63" s="75"/>
      <c r="J63" s="82"/>
      <c r="K63" s="82"/>
    </row>
    <row r="64" spans="4:11" ht="13.5">
      <c r="D64" s="75"/>
      <c r="E64" s="75"/>
      <c r="F64" s="75"/>
      <c r="G64" s="75"/>
      <c r="H64" s="75"/>
      <c r="I64" s="75"/>
      <c r="J64" s="82"/>
      <c r="K64" s="82"/>
    </row>
    <row r="65" spans="4:11" ht="13.5">
      <c r="D65" s="75"/>
      <c r="E65" s="75"/>
      <c r="F65" s="75"/>
      <c r="G65" s="75"/>
      <c r="H65" s="75"/>
      <c r="I65" s="75"/>
      <c r="J65" s="75"/>
      <c r="K65" s="75"/>
    </row>
  </sheetData>
  <sheetProtection/>
  <mergeCells count="9">
    <mergeCell ref="B50:C50"/>
    <mergeCell ref="B2:L2"/>
    <mergeCell ref="J4:L4"/>
    <mergeCell ref="J5:L5"/>
    <mergeCell ref="D7:E7"/>
    <mergeCell ref="F7:G7"/>
    <mergeCell ref="H7:I7"/>
    <mergeCell ref="J7:K7"/>
    <mergeCell ref="L7:L9"/>
  </mergeCells>
  <printOptions horizontalCentered="1"/>
  <pageMargins left="0.3937007874015748" right="0.3937007874015748" top="0.5905511811023623" bottom="0.3937007874015748" header="0" footer="0"/>
  <pageSetup fitToHeight="1" fitToWidth="1" horizontalDpi="300" verticalDpi="300" orientation="portrait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栃木県倉庫協会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user02</dc:creator>
  <cp:keywords/>
  <dc:description/>
  <cp:lastModifiedBy>FJ-USER</cp:lastModifiedBy>
  <cp:lastPrinted>2017-05-10T01:54:49Z</cp:lastPrinted>
  <dcterms:created xsi:type="dcterms:W3CDTF">2001-03-04T05:07:28Z</dcterms:created>
  <dcterms:modified xsi:type="dcterms:W3CDTF">2017-05-31T07:43:22Z</dcterms:modified>
  <cp:category/>
  <cp:version/>
  <cp:contentType/>
  <cp:contentStatus/>
</cp:coreProperties>
</file>