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4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<sst xmlns="http://schemas.openxmlformats.org/spreadsheetml/2006/main" count="865" uniqueCount="74">
  <si>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</si>
  <si>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</si>
  <si>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</si>
  <si>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</si>
  <si>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</si>
  <si>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</si>
  <si>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</si>
  <si>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</si>
  <si>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</si>
  <si>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</si>
  <si>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</si>
  <si>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</si>
  <si>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</si>
  <si>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</si>
  <si>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</si>
  <si>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</si>
  <si>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</si>
  <si>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</si>
  <si>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</si>
  <si>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</si>
  <si>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</si>
  <si>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</si>
  <si>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</si>
  <si>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</si>
  <si>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</si>
  <si>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</si>
  <si>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</si>
  <si>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</si>
  <si>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</si>
  <si>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</si>
  <si>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</si>
  <si>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</si>
  <si>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</si>
  <si>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</si>
  <si>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</si>
  <si>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</si>
  <si>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</si>
  <si>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</si>
  <si>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</si>
  <si>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</si>
  <si>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</si>
  <si>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</si>
  <si>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</si>
  <si>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</si>
  <si>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</si>
  <si>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</si>
  <si>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</si>
  <si>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</si>
  <si>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</si>
  <si>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</si>
  <si>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</si>
  <si>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</si>
  <si>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</si>
  <si>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</si>
  <si>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</si>
  <si>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</si>
  <si>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</si>
  <si>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</si>
  <si>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</si>
  <si>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</si>
  <si>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</si>
  <si>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</si>
  <si>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</si>
  <si>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</si>
  <si>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</si>
  <si>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</si>
  <si>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</si>
  <si>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</si>
  <si>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</si>
  <si>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</si>
  <si>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</si>
  <si>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</si>
  <si>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</si>
  <si>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平成２９年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</si>
</sst>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33471</v>
      </c>
      <c r="E10" s="40">
        <v>8825676</v>
      </c>
      <c r="F10" s="41">
        <v>2121</v>
      </c>
      <c r="G10" s="42">
        <v>189982</v>
      </c>
      <c r="H10" s="43">
        <v>2642</v>
      </c>
      <c r="I10" s="40">
        <v>350753</v>
      </c>
      <c r="J10" s="29">
        <f aca="true" t="shared" si="0" ref="J10:J50">D10+F10-H10</f>
        <v>32950</v>
      </c>
      <c r="K10" s="30">
        <f aca="true" t="shared" si="1" ref="K10:K50">E10+G10-I10</f>
        <v>8664905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1228</v>
      </c>
      <c r="E11" s="45">
        <v>137530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1228</v>
      </c>
      <c r="K11" s="33">
        <f t="shared" si="1"/>
        <v>137530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1293</v>
      </c>
      <c r="E13" s="45">
        <v>165273</v>
      </c>
      <c r="F13" s="46">
        <v>864</v>
      </c>
      <c r="G13" s="47">
        <v>188082</v>
      </c>
      <c r="H13" s="48">
        <v>284</v>
      </c>
      <c r="I13" s="45">
        <v>39785</v>
      </c>
      <c r="J13" s="32">
        <f t="shared" si="0"/>
        <v>1873</v>
      </c>
      <c r="K13" s="33">
        <f t="shared" si="1"/>
        <v>313570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67</v>
      </c>
      <c r="E18" s="45">
        <v>9875</v>
      </c>
      <c r="F18" s="46">
        <v>38</v>
      </c>
      <c r="G18" s="47">
        <v>3900</v>
      </c>
      <c r="H18" s="48">
        <v>47</v>
      </c>
      <c r="I18" s="45">
        <v>4580</v>
      </c>
      <c r="J18" s="32">
        <f t="shared" si="0"/>
        <v>58</v>
      </c>
      <c r="K18" s="33">
        <f t="shared" si="1"/>
        <v>9195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5009</v>
      </c>
      <c r="E22" s="45">
        <v>728120</v>
      </c>
      <c r="F22" s="46">
        <v>1878</v>
      </c>
      <c r="G22" s="47">
        <v>271520</v>
      </c>
      <c r="H22" s="48">
        <v>1526</v>
      </c>
      <c r="I22" s="45">
        <v>232000</v>
      </c>
      <c r="J22" s="32">
        <f t="shared" si="0"/>
        <v>5361</v>
      </c>
      <c r="K22" s="33">
        <f t="shared" si="1"/>
        <v>767640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2648</v>
      </c>
      <c r="E23" s="59">
        <v>1609758</v>
      </c>
      <c r="F23" s="56">
        <v>1005</v>
      </c>
      <c r="G23" s="57">
        <v>1362100</v>
      </c>
      <c r="H23" s="58">
        <v>1048</v>
      </c>
      <c r="I23" s="59">
        <v>1304175</v>
      </c>
      <c r="J23" s="64">
        <f t="shared" si="0"/>
        <v>2605</v>
      </c>
      <c r="K23" s="65">
        <f t="shared" si="1"/>
        <v>1667683</v>
      </c>
      <c r="L23" s="71"/>
    </row>
    <row r="24" spans="2:12" ht="20.25" customHeight="1">
      <c r="B24" s="21">
        <v>15</v>
      </c>
      <c r="C24" s="22" t="s">
        <v>20</v>
      </c>
      <c r="D24" s="44">
        <v>25639</v>
      </c>
      <c r="E24" s="45">
        <v>3096490</v>
      </c>
      <c r="F24" s="46">
        <v>779</v>
      </c>
      <c r="G24" s="47">
        <v>1323602</v>
      </c>
      <c r="H24" s="48">
        <v>771</v>
      </c>
      <c r="I24" s="45">
        <v>1294014</v>
      </c>
      <c r="J24" s="32">
        <f t="shared" si="0"/>
        <v>25647</v>
      </c>
      <c r="K24" s="33">
        <f t="shared" si="1"/>
        <v>3126078</v>
      </c>
      <c r="L24" s="34"/>
    </row>
    <row r="25" spans="2:12" ht="20.25" customHeight="1">
      <c r="B25" s="21">
        <v>16</v>
      </c>
      <c r="C25" s="22" t="s">
        <v>21</v>
      </c>
      <c r="D25" s="44">
        <v>6178</v>
      </c>
      <c r="E25" s="45">
        <v>3623214</v>
      </c>
      <c r="F25" s="46">
        <f>5176+1</f>
        <v>5177</v>
      </c>
      <c r="G25" s="47">
        <f>1225141+654</f>
        <v>1225795</v>
      </c>
      <c r="H25" s="48">
        <f>4773+2</f>
        <v>4775</v>
      </c>
      <c r="I25" s="45">
        <f>1078018+3649</f>
        <v>1081667</v>
      </c>
      <c r="J25" s="32">
        <f t="shared" si="0"/>
        <v>6580</v>
      </c>
      <c r="K25" s="33">
        <f t="shared" si="1"/>
        <v>3767342</v>
      </c>
      <c r="L25" s="34"/>
    </row>
    <row r="26" spans="2:12" ht="20.25" customHeight="1">
      <c r="B26" s="21">
        <v>17</v>
      </c>
      <c r="C26" s="22" t="s">
        <v>22</v>
      </c>
      <c r="D26" s="44">
        <v>18833</v>
      </c>
      <c r="E26" s="45">
        <v>6604383</v>
      </c>
      <c r="F26" s="46">
        <v>6313</v>
      </c>
      <c r="G26" s="47">
        <v>1181852</v>
      </c>
      <c r="H26" s="48">
        <v>6369</v>
      </c>
      <c r="I26" s="45">
        <v>1285186</v>
      </c>
      <c r="J26" s="32">
        <f t="shared" si="0"/>
        <v>18777</v>
      </c>
      <c r="K26" s="33">
        <f t="shared" si="1"/>
        <v>6501049</v>
      </c>
      <c r="L26" s="34"/>
    </row>
    <row r="27" spans="2:12" ht="20.25" customHeight="1">
      <c r="B27" s="21">
        <v>18</v>
      </c>
      <c r="C27" s="22" t="s">
        <v>51</v>
      </c>
      <c r="D27" s="44">
        <v>2009</v>
      </c>
      <c r="E27" s="45">
        <v>324150</v>
      </c>
      <c r="F27" s="46">
        <v>226</v>
      </c>
      <c r="G27" s="47">
        <v>59350</v>
      </c>
      <c r="H27" s="48">
        <v>267</v>
      </c>
      <c r="I27" s="45">
        <v>69950</v>
      </c>
      <c r="J27" s="32">
        <f t="shared" si="0"/>
        <v>1968</v>
      </c>
      <c r="K27" s="33">
        <f t="shared" si="1"/>
        <v>313550</v>
      </c>
      <c r="L27" s="34"/>
    </row>
    <row r="28" spans="2:12" ht="20.25" customHeight="1">
      <c r="B28" s="21">
        <v>19</v>
      </c>
      <c r="C28" s="22" t="s">
        <v>23</v>
      </c>
      <c r="D28" s="44">
        <v>620</v>
      </c>
      <c r="E28" s="45">
        <v>68200</v>
      </c>
      <c r="F28" s="46">
        <v>680</v>
      </c>
      <c r="G28" s="47">
        <v>74800</v>
      </c>
      <c r="H28" s="48">
        <v>600</v>
      </c>
      <c r="I28" s="45">
        <v>66000</v>
      </c>
      <c r="J28" s="32">
        <f t="shared" si="0"/>
        <v>700</v>
      </c>
      <c r="K28" s="33">
        <f t="shared" si="1"/>
        <v>77000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1061</v>
      </c>
      <c r="E29" s="59">
        <v>322071</v>
      </c>
      <c r="F29" s="74">
        <f>30+67</f>
        <v>97</v>
      </c>
      <c r="G29" s="57">
        <f>6000+66080</f>
        <v>72080</v>
      </c>
      <c r="H29" s="58">
        <f>22+26</f>
        <v>48</v>
      </c>
      <c r="I29" s="59">
        <f>4400+49790</f>
        <v>54190</v>
      </c>
      <c r="J29" s="64">
        <f t="shared" si="0"/>
        <v>1110</v>
      </c>
      <c r="K29" s="65">
        <f t="shared" si="1"/>
        <v>339961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1423</v>
      </c>
      <c r="E30" s="59">
        <v>821160</v>
      </c>
      <c r="F30" s="56">
        <f>317+347</f>
        <v>664</v>
      </c>
      <c r="G30" s="57">
        <f>167940+70965</f>
        <v>238905</v>
      </c>
      <c r="H30" s="58">
        <f>312+274</f>
        <v>586</v>
      </c>
      <c r="I30" s="59">
        <f>194040+68970</f>
        <v>263010</v>
      </c>
      <c r="J30" s="64">
        <f t="shared" si="0"/>
        <v>1501</v>
      </c>
      <c r="K30" s="65">
        <f t="shared" si="1"/>
        <v>797055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14400</v>
      </c>
      <c r="F32" s="56">
        <v>4</v>
      </c>
      <c r="G32" s="57">
        <v>3914</v>
      </c>
      <c r="H32" s="58">
        <v>4</v>
      </c>
      <c r="I32" s="59">
        <v>4714</v>
      </c>
      <c r="J32" s="64">
        <f t="shared" si="0"/>
        <v>20</v>
      </c>
      <c r="K32" s="65">
        <f t="shared" si="1"/>
        <v>13600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21578</v>
      </c>
      <c r="E33" s="59">
        <v>6639849</v>
      </c>
      <c r="F33" s="56">
        <v>15706</v>
      </c>
      <c r="G33" s="57">
        <v>4717965</v>
      </c>
      <c r="H33" s="72">
        <v>16135</v>
      </c>
      <c r="I33" s="59">
        <v>4971965</v>
      </c>
      <c r="J33" s="64">
        <f t="shared" si="0"/>
        <v>21149</v>
      </c>
      <c r="K33" s="65">
        <f t="shared" si="1"/>
        <v>6385849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115599</v>
      </c>
      <c r="E34" s="59">
        <v>6563019</v>
      </c>
      <c r="F34" s="56">
        <f>19505+171</f>
        <v>19676</v>
      </c>
      <c r="G34" s="57">
        <f>3661716+275800</f>
        <v>3937516</v>
      </c>
      <c r="H34" s="58">
        <f>25311+137</f>
        <v>25448</v>
      </c>
      <c r="I34" s="59">
        <f>4347734+232100</f>
        <v>4579834</v>
      </c>
      <c r="J34" s="64">
        <f t="shared" si="0"/>
        <v>109827</v>
      </c>
      <c r="K34" s="65">
        <f t="shared" si="1"/>
        <v>5920701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4136</v>
      </c>
      <c r="E35" s="59">
        <v>3276866</v>
      </c>
      <c r="F35" s="56">
        <v>641</v>
      </c>
      <c r="G35" s="57">
        <v>76233</v>
      </c>
      <c r="H35" s="58">
        <v>476</v>
      </c>
      <c r="I35" s="59">
        <v>55041</v>
      </c>
      <c r="J35" s="64">
        <f t="shared" si="0"/>
        <v>4301</v>
      </c>
      <c r="K35" s="65">
        <f t="shared" si="1"/>
        <v>3298058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165</v>
      </c>
      <c r="E36" s="59">
        <v>33400</v>
      </c>
      <c r="F36" s="56">
        <v>49</v>
      </c>
      <c r="G36" s="57">
        <v>9880</v>
      </c>
      <c r="H36" s="58">
        <v>138</v>
      </c>
      <c r="I36" s="59">
        <v>27880</v>
      </c>
      <c r="J36" s="64">
        <f t="shared" si="0"/>
        <v>76</v>
      </c>
      <c r="K36" s="65">
        <f t="shared" si="1"/>
        <v>15400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691</v>
      </c>
      <c r="E38" s="59">
        <v>140360</v>
      </c>
      <c r="F38" s="56">
        <v>1</v>
      </c>
      <c r="G38" s="57">
        <v>1</v>
      </c>
      <c r="H38" s="58">
        <v>80</v>
      </c>
      <c r="I38" s="59">
        <v>16961</v>
      </c>
      <c r="J38" s="64">
        <f t="shared" si="0"/>
        <v>612</v>
      </c>
      <c r="K38" s="65">
        <f t="shared" si="1"/>
        <v>123400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340</v>
      </c>
      <c r="G39" s="57">
        <v>374000</v>
      </c>
      <c r="H39" s="58">
        <v>240</v>
      </c>
      <c r="I39" s="59">
        <v>264000</v>
      </c>
      <c r="J39" s="64">
        <f t="shared" si="0"/>
        <v>1244</v>
      </c>
      <c r="K39" s="65">
        <f t="shared" si="1"/>
        <v>1368400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45703</v>
      </c>
      <c r="E42" s="59">
        <v>7711896</v>
      </c>
      <c r="F42" s="56">
        <v>6445</v>
      </c>
      <c r="G42" s="57">
        <v>1715654</v>
      </c>
      <c r="H42" s="58">
        <v>9141</v>
      </c>
      <c r="I42" s="59">
        <v>2509048</v>
      </c>
      <c r="J42" s="64">
        <f t="shared" si="0"/>
        <v>43007</v>
      </c>
      <c r="K42" s="65">
        <f t="shared" si="1"/>
        <v>6918502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7572</v>
      </c>
      <c r="E43" s="59">
        <v>2576328</v>
      </c>
      <c r="F43" s="56">
        <v>6324</v>
      </c>
      <c r="G43" s="57">
        <v>1976245</v>
      </c>
      <c r="H43" s="58">
        <v>7293</v>
      </c>
      <c r="I43" s="59">
        <v>2320931</v>
      </c>
      <c r="J43" s="64">
        <f t="shared" si="0"/>
        <v>6603</v>
      </c>
      <c r="K43" s="65">
        <f t="shared" si="1"/>
        <v>2231642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19</v>
      </c>
      <c r="E44" s="59">
        <v>113460</v>
      </c>
      <c r="F44" s="56">
        <v>2</v>
      </c>
      <c r="G44" s="57">
        <v>1501</v>
      </c>
      <c r="H44" s="58">
        <v>2</v>
      </c>
      <c r="I44" s="59">
        <v>1561</v>
      </c>
      <c r="J44" s="64">
        <f t="shared" si="0"/>
        <v>19</v>
      </c>
      <c r="K44" s="65">
        <f t="shared" si="1"/>
        <v>113400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2657</v>
      </c>
      <c r="E45" s="59">
        <v>2057499</v>
      </c>
      <c r="F45" s="56">
        <v>2654</v>
      </c>
      <c r="G45" s="57">
        <v>1094448</v>
      </c>
      <c r="H45" s="58">
        <v>896</v>
      </c>
      <c r="I45" s="59">
        <v>348584</v>
      </c>
      <c r="J45" s="64">
        <f t="shared" si="0"/>
        <v>4415</v>
      </c>
      <c r="K45" s="65">
        <f t="shared" si="1"/>
        <v>2803363</v>
      </c>
      <c r="L45" s="71"/>
    </row>
    <row r="46" spans="2:12" ht="20.25" customHeight="1">
      <c r="B46" s="21">
        <v>37</v>
      </c>
      <c r="C46" s="22" t="s">
        <v>41</v>
      </c>
      <c r="D46" s="44">
        <v>4793</v>
      </c>
      <c r="E46" s="45">
        <v>796688</v>
      </c>
      <c r="F46" s="46">
        <v>2969</v>
      </c>
      <c r="G46" s="47">
        <v>642988</v>
      </c>
      <c r="H46" s="48">
        <v>2187</v>
      </c>
      <c r="I46" s="45">
        <v>390503</v>
      </c>
      <c r="J46" s="32">
        <f t="shared" si="0"/>
        <v>5575</v>
      </c>
      <c r="K46" s="33">
        <f t="shared" si="1"/>
        <v>1049173</v>
      </c>
      <c r="L46" s="34"/>
    </row>
    <row r="47" spans="2:12" ht="32.25" customHeight="1">
      <c r="B47" s="21">
        <v>38</v>
      </c>
      <c r="C47" s="22" t="s">
        <v>42</v>
      </c>
      <c r="D47" s="44">
        <v>6003</v>
      </c>
      <c r="E47" s="45">
        <v>3007963</v>
      </c>
      <c r="F47" s="46">
        <v>1461</v>
      </c>
      <c r="G47" s="47">
        <v>2738909</v>
      </c>
      <c r="H47" s="48">
        <v>5091</v>
      </c>
      <c r="I47" s="45">
        <v>2792490</v>
      </c>
      <c r="J47" s="32">
        <f t="shared" si="0"/>
        <v>2373</v>
      </c>
      <c r="K47" s="33">
        <f t="shared" si="1"/>
        <v>2954382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7952</v>
      </c>
      <c r="E49" s="50">
        <v>2038917</v>
      </c>
      <c r="F49" s="51">
        <v>2931</v>
      </c>
      <c r="G49" s="52">
        <v>836536</v>
      </c>
      <c r="H49" s="53">
        <v>5346</v>
      </c>
      <c r="I49" s="50">
        <v>942761</v>
      </c>
      <c r="J49" s="35">
        <f>D49+F49-H49</f>
        <v>5537</v>
      </c>
      <c r="K49" s="36">
        <f>E49+G49-I49</f>
        <v>1932692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317511</v>
      </c>
      <c r="E50" s="66">
        <f t="shared" si="2"/>
        <v>62564945</v>
      </c>
      <c r="F50" s="68">
        <f t="shared" si="2"/>
        <v>79045</v>
      </c>
      <c r="G50" s="69">
        <f t="shared" si="2"/>
        <v>24317758</v>
      </c>
      <c r="H50" s="68">
        <f t="shared" si="2"/>
        <v>91440</v>
      </c>
      <c r="I50" s="69">
        <f t="shared" si="2"/>
        <v>25271583</v>
      </c>
      <c r="J50" s="70">
        <f t="shared" si="0"/>
        <v>305116</v>
      </c>
      <c r="K50" s="69">
        <f t="shared" si="1"/>
        <v>61611120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30495</v>
      </c>
      <c r="E10" s="116">
        <f>'９月'!K10</f>
        <v>7830989</v>
      </c>
      <c r="F10" s="119"/>
      <c r="G10" s="118"/>
      <c r="H10" s="117"/>
      <c r="I10" s="116"/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608</v>
      </c>
      <c r="E11" s="116">
        <f>'９月'!K11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0</v>
      </c>
      <c r="E12" s="116">
        <f>'９月'!K12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3781</v>
      </c>
      <c r="E13" s="116">
        <f>'９月'!K13</f>
        <v>902532</v>
      </c>
      <c r="F13" s="105"/>
      <c r="G13" s="104"/>
      <c r="H13" s="103"/>
      <c r="I13" s="102"/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1363</v>
      </c>
      <c r="E17" s="116">
        <f>'９月'!K17</f>
        <v>4089000</v>
      </c>
      <c r="F17" s="105"/>
      <c r="G17" s="104"/>
      <c r="H17" s="103"/>
      <c r="I17" s="102"/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44</v>
      </c>
      <c r="E18" s="116">
        <f>'９月'!K18</f>
        <v>6315</v>
      </c>
      <c r="F18" s="105"/>
      <c r="G18" s="104"/>
      <c r="H18" s="103"/>
      <c r="I18" s="102"/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5123</v>
      </c>
      <c r="E22" s="116">
        <f>'９月'!K22</f>
        <v>737040</v>
      </c>
      <c r="F22" s="105"/>
      <c r="G22" s="104"/>
      <c r="H22" s="103"/>
      <c r="I22" s="102"/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2845</v>
      </c>
      <c r="E23" s="116">
        <f>'９月'!K23</f>
        <v>1898202</v>
      </c>
      <c r="F23" s="112"/>
      <c r="G23" s="111"/>
      <c r="H23" s="110"/>
      <c r="I23" s="109"/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25603</v>
      </c>
      <c r="E24" s="116">
        <f>'９月'!K24</f>
        <v>3070523</v>
      </c>
      <c r="F24" s="105"/>
      <c r="G24" s="104"/>
      <c r="H24" s="103"/>
      <c r="I24" s="102"/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6055</v>
      </c>
      <c r="E25" s="116">
        <f>'９月'!K25</f>
        <v>5360911</v>
      </c>
      <c r="F25" s="105"/>
      <c r="G25" s="104"/>
      <c r="H25" s="103"/>
      <c r="I25" s="102"/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19516</v>
      </c>
      <c r="E26" s="116">
        <f>'９月'!K26</f>
        <v>7487286</v>
      </c>
      <c r="F26" s="105"/>
      <c r="G26" s="104"/>
      <c r="H26" s="103"/>
      <c r="I26" s="102"/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2087</v>
      </c>
      <c r="E27" s="116">
        <f>'９月'!K27</f>
        <v>335350</v>
      </c>
      <c r="F27" s="105"/>
      <c r="G27" s="104"/>
      <c r="H27" s="103"/>
      <c r="I27" s="102"/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540</v>
      </c>
      <c r="E28" s="116">
        <f>'９月'!K28</f>
        <v>59400</v>
      </c>
      <c r="F28" s="105"/>
      <c r="G28" s="104"/>
      <c r="H28" s="103"/>
      <c r="I28" s="102"/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1138</v>
      </c>
      <c r="E29" s="116">
        <f>'９月'!K29</f>
        <v>357821</v>
      </c>
      <c r="F29" s="74"/>
      <c r="G29" s="111"/>
      <c r="H29" s="110"/>
      <c r="I29" s="109"/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1225</v>
      </c>
      <c r="E30" s="116">
        <f>'９月'!K30</f>
        <v>666285</v>
      </c>
      <c r="F30" s="112"/>
      <c r="G30" s="111"/>
      <c r="H30" s="110"/>
      <c r="I30" s="109"/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20</v>
      </c>
      <c r="E32" s="116">
        <f>'９月'!K32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26850</v>
      </c>
      <c r="E33" s="116">
        <f>'９月'!K33</f>
        <v>8736725</v>
      </c>
      <c r="F33" s="112"/>
      <c r="G33" s="111"/>
      <c r="H33" s="72"/>
      <c r="I33" s="109"/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108784</v>
      </c>
      <c r="E34" s="116">
        <f>'９月'!K34</f>
        <v>10032861</v>
      </c>
      <c r="F34" s="112"/>
      <c r="G34" s="111"/>
      <c r="H34" s="110"/>
      <c r="I34" s="109"/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629</v>
      </c>
      <c r="E35" s="116">
        <f>'９月'!K35</f>
        <v>78138</v>
      </c>
      <c r="F35" s="112"/>
      <c r="G35" s="111"/>
      <c r="H35" s="110"/>
      <c r="I35" s="109"/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58</v>
      </c>
      <c r="E36" s="116">
        <f>'９月'!K36</f>
        <v>11520</v>
      </c>
      <c r="F36" s="112"/>
      <c r="G36" s="111"/>
      <c r="H36" s="110"/>
      <c r="I36" s="109"/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568</v>
      </c>
      <c r="E38" s="116">
        <f>'９月'!K38</f>
        <v>114800</v>
      </c>
      <c r="F38" s="112"/>
      <c r="G38" s="111"/>
      <c r="H38" s="110"/>
      <c r="I38" s="109"/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1044</v>
      </c>
      <c r="E39" s="116">
        <f>'９月'!K39</f>
        <v>1148400</v>
      </c>
      <c r="F39" s="112"/>
      <c r="G39" s="111"/>
      <c r="H39" s="110"/>
      <c r="I39" s="109"/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29917</v>
      </c>
      <c r="E42" s="116">
        <f>'９月'!K42</f>
        <v>3721795</v>
      </c>
      <c r="F42" s="112"/>
      <c r="G42" s="111"/>
      <c r="H42" s="110"/>
      <c r="I42" s="109"/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4476</v>
      </c>
      <c r="E43" s="116">
        <f>'９月'!K43</f>
        <v>1455271</v>
      </c>
      <c r="F43" s="112"/>
      <c r="G43" s="111"/>
      <c r="H43" s="110"/>
      <c r="I43" s="109"/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77</v>
      </c>
      <c r="E44" s="116">
        <f>'９月'!K44</f>
        <v>113490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5584</v>
      </c>
      <c r="E45" s="116">
        <f>'９月'!K45</f>
        <v>2946451</v>
      </c>
      <c r="F45" s="112"/>
      <c r="G45" s="111"/>
      <c r="H45" s="110"/>
      <c r="I45" s="109"/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5515</v>
      </c>
      <c r="E46" s="116">
        <f>'９月'!K46</f>
        <v>867560</v>
      </c>
      <c r="F46" s="105"/>
      <c r="G46" s="104"/>
      <c r="H46" s="103"/>
      <c r="I46" s="102"/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3064</v>
      </c>
      <c r="E47" s="116">
        <f>'９月'!K47</f>
        <v>4465411</v>
      </c>
      <c r="F47" s="105"/>
      <c r="G47" s="104"/>
      <c r="H47" s="103"/>
      <c r="I47" s="102"/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4371</v>
      </c>
      <c r="E49" s="97">
        <f>'９月'!K49</f>
        <v>1903536</v>
      </c>
      <c r="F49" s="98"/>
      <c r="G49" s="97"/>
      <c r="H49" s="96"/>
      <c r="I49" s="95"/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30495</v>
      </c>
      <c r="E10" s="116">
        <f>'１０月'!K10</f>
        <v>7830989</v>
      </c>
      <c r="F10" s="119"/>
      <c r="G10" s="118"/>
      <c r="H10" s="117"/>
      <c r="I10" s="116"/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608</v>
      </c>
      <c r="E11" s="116">
        <f>'１０月'!K11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0</v>
      </c>
      <c r="E12" s="116">
        <f>'１０月'!K12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3781</v>
      </c>
      <c r="E13" s="116">
        <f>'１０月'!K13</f>
        <v>902532</v>
      </c>
      <c r="F13" s="105"/>
      <c r="G13" s="104"/>
      <c r="H13" s="103"/>
      <c r="I13" s="102"/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1363</v>
      </c>
      <c r="E17" s="116">
        <f>'１０月'!K17</f>
        <v>4089000</v>
      </c>
      <c r="F17" s="105"/>
      <c r="G17" s="104"/>
      <c r="H17" s="103"/>
      <c r="I17" s="102"/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44</v>
      </c>
      <c r="E18" s="116">
        <f>'１０月'!K18</f>
        <v>6315</v>
      </c>
      <c r="F18" s="105"/>
      <c r="G18" s="104"/>
      <c r="H18" s="103"/>
      <c r="I18" s="102"/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5123</v>
      </c>
      <c r="E22" s="116">
        <f>'１０月'!K22</f>
        <v>737040</v>
      </c>
      <c r="F22" s="105"/>
      <c r="G22" s="104"/>
      <c r="H22" s="103"/>
      <c r="I22" s="102"/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2845</v>
      </c>
      <c r="E23" s="116">
        <f>'１０月'!K23</f>
        <v>1898202</v>
      </c>
      <c r="F23" s="112"/>
      <c r="G23" s="111"/>
      <c r="H23" s="110"/>
      <c r="I23" s="109"/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25603</v>
      </c>
      <c r="E24" s="116">
        <f>'１０月'!K24</f>
        <v>3070523</v>
      </c>
      <c r="F24" s="105"/>
      <c r="G24" s="104"/>
      <c r="H24" s="103"/>
      <c r="I24" s="102"/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6055</v>
      </c>
      <c r="E25" s="116">
        <f>'１０月'!K25</f>
        <v>5360911</v>
      </c>
      <c r="F25" s="105"/>
      <c r="G25" s="104"/>
      <c r="H25" s="103"/>
      <c r="I25" s="102"/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19516</v>
      </c>
      <c r="E26" s="116">
        <f>'１０月'!K26</f>
        <v>7487286</v>
      </c>
      <c r="F26" s="105"/>
      <c r="G26" s="104"/>
      <c r="H26" s="103"/>
      <c r="I26" s="102"/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2087</v>
      </c>
      <c r="E27" s="116">
        <f>'１０月'!K27</f>
        <v>335350</v>
      </c>
      <c r="F27" s="105"/>
      <c r="G27" s="104"/>
      <c r="H27" s="103"/>
      <c r="I27" s="102"/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540</v>
      </c>
      <c r="E28" s="116">
        <f>'１０月'!K28</f>
        <v>59400</v>
      </c>
      <c r="F28" s="105"/>
      <c r="G28" s="104"/>
      <c r="H28" s="103"/>
      <c r="I28" s="102"/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1138</v>
      </c>
      <c r="E29" s="116">
        <f>'１０月'!K29</f>
        <v>357821</v>
      </c>
      <c r="F29" s="74"/>
      <c r="G29" s="111"/>
      <c r="H29" s="110"/>
      <c r="I29" s="109"/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1225</v>
      </c>
      <c r="E30" s="116">
        <f>'１０月'!K30</f>
        <v>666285</v>
      </c>
      <c r="F30" s="112"/>
      <c r="G30" s="111"/>
      <c r="H30" s="110"/>
      <c r="I30" s="109"/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20</v>
      </c>
      <c r="E32" s="116">
        <f>'１０月'!K32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26850</v>
      </c>
      <c r="E33" s="116">
        <f>'１０月'!K33</f>
        <v>8736725</v>
      </c>
      <c r="F33" s="112"/>
      <c r="G33" s="111"/>
      <c r="H33" s="72"/>
      <c r="I33" s="109"/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108784</v>
      </c>
      <c r="E34" s="116">
        <f>'１０月'!K34</f>
        <v>10032861</v>
      </c>
      <c r="F34" s="112"/>
      <c r="G34" s="111"/>
      <c r="H34" s="110"/>
      <c r="I34" s="109"/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629</v>
      </c>
      <c r="E35" s="116">
        <f>'１０月'!K35</f>
        <v>78138</v>
      </c>
      <c r="F35" s="112"/>
      <c r="G35" s="111"/>
      <c r="H35" s="110"/>
      <c r="I35" s="109"/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58</v>
      </c>
      <c r="E36" s="116">
        <f>'１０月'!K36</f>
        <v>11520</v>
      </c>
      <c r="F36" s="112"/>
      <c r="G36" s="111"/>
      <c r="H36" s="110"/>
      <c r="I36" s="109"/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568</v>
      </c>
      <c r="E38" s="116">
        <f>'１０月'!K38</f>
        <v>114800</v>
      </c>
      <c r="F38" s="112"/>
      <c r="G38" s="111"/>
      <c r="H38" s="110"/>
      <c r="I38" s="109"/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1044</v>
      </c>
      <c r="E39" s="116">
        <f>'１０月'!K39</f>
        <v>1148400</v>
      </c>
      <c r="F39" s="112"/>
      <c r="G39" s="111"/>
      <c r="H39" s="110"/>
      <c r="I39" s="109"/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29917</v>
      </c>
      <c r="E42" s="116">
        <f>'１０月'!K42</f>
        <v>3721795</v>
      </c>
      <c r="F42" s="112"/>
      <c r="G42" s="111"/>
      <c r="H42" s="110"/>
      <c r="I42" s="109"/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4476</v>
      </c>
      <c r="E43" s="116">
        <f>'１０月'!K43</f>
        <v>1455271</v>
      </c>
      <c r="F43" s="112"/>
      <c r="G43" s="111"/>
      <c r="H43" s="110"/>
      <c r="I43" s="109"/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77</v>
      </c>
      <c r="E44" s="116">
        <f>'１０月'!K44</f>
        <v>113490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5584</v>
      </c>
      <c r="E45" s="116">
        <f>'１０月'!K45</f>
        <v>2946451</v>
      </c>
      <c r="F45" s="112"/>
      <c r="G45" s="111"/>
      <c r="H45" s="110"/>
      <c r="I45" s="109"/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5515</v>
      </c>
      <c r="E46" s="116">
        <f>'１０月'!K46</f>
        <v>867560</v>
      </c>
      <c r="F46" s="105"/>
      <c r="G46" s="104"/>
      <c r="H46" s="103"/>
      <c r="I46" s="102"/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3064</v>
      </c>
      <c r="E47" s="116">
        <f>'１０月'!K47</f>
        <v>4465411</v>
      </c>
      <c r="F47" s="105"/>
      <c r="G47" s="104"/>
      <c r="H47" s="103"/>
      <c r="I47" s="102"/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4371</v>
      </c>
      <c r="E49" s="97">
        <f>'１０月'!K49</f>
        <v>1903536</v>
      </c>
      <c r="F49" s="98"/>
      <c r="G49" s="97"/>
      <c r="H49" s="96"/>
      <c r="I49" s="95"/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4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30495</v>
      </c>
      <c r="E10" s="116">
        <f>'１１月'!K10</f>
        <v>7830989</v>
      </c>
      <c r="F10" s="119"/>
      <c r="G10" s="118"/>
      <c r="H10" s="117"/>
      <c r="I10" s="116"/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608</v>
      </c>
      <c r="E11" s="116">
        <f>'１１月'!K11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0</v>
      </c>
      <c r="E12" s="116">
        <f>'１１月'!K12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3781</v>
      </c>
      <c r="E13" s="116">
        <f>'１１月'!K13</f>
        <v>902532</v>
      </c>
      <c r="F13" s="105"/>
      <c r="G13" s="104"/>
      <c r="H13" s="103"/>
      <c r="I13" s="102"/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1363</v>
      </c>
      <c r="E17" s="116">
        <f>'１１月'!K17</f>
        <v>4089000</v>
      </c>
      <c r="F17" s="105"/>
      <c r="G17" s="104"/>
      <c r="H17" s="103"/>
      <c r="I17" s="102"/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44</v>
      </c>
      <c r="E18" s="116">
        <f>'１１月'!K18</f>
        <v>6315</v>
      </c>
      <c r="F18" s="105"/>
      <c r="G18" s="104"/>
      <c r="H18" s="103"/>
      <c r="I18" s="102"/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5123</v>
      </c>
      <c r="E22" s="116">
        <f>'１１月'!K22</f>
        <v>737040</v>
      </c>
      <c r="F22" s="105"/>
      <c r="G22" s="104"/>
      <c r="H22" s="103"/>
      <c r="I22" s="102"/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2845</v>
      </c>
      <c r="E23" s="116">
        <f>'１１月'!K23</f>
        <v>1898202</v>
      </c>
      <c r="F23" s="112"/>
      <c r="G23" s="111"/>
      <c r="H23" s="110"/>
      <c r="I23" s="109"/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25603</v>
      </c>
      <c r="E24" s="116">
        <f>'１１月'!K24</f>
        <v>3070523</v>
      </c>
      <c r="F24" s="105"/>
      <c r="G24" s="104"/>
      <c r="H24" s="103"/>
      <c r="I24" s="102"/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6055</v>
      </c>
      <c r="E25" s="116">
        <f>'１１月'!K25</f>
        <v>5360911</v>
      </c>
      <c r="F25" s="105"/>
      <c r="G25" s="104"/>
      <c r="H25" s="103"/>
      <c r="I25" s="102"/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19516</v>
      </c>
      <c r="E26" s="116">
        <f>'１１月'!K26</f>
        <v>7487286</v>
      </c>
      <c r="F26" s="105"/>
      <c r="G26" s="104"/>
      <c r="H26" s="103"/>
      <c r="I26" s="102"/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2087</v>
      </c>
      <c r="E27" s="116">
        <f>'１１月'!K27</f>
        <v>335350</v>
      </c>
      <c r="F27" s="105"/>
      <c r="G27" s="104"/>
      <c r="H27" s="103"/>
      <c r="I27" s="102"/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540</v>
      </c>
      <c r="E28" s="116">
        <f>'１１月'!K28</f>
        <v>59400</v>
      </c>
      <c r="F28" s="105"/>
      <c r="G28" s="104"/>
      <c r="H28" s="103"/>
      <c r="I28" s="102"/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1138</v>
      </c>
      <c r="E29" s="116">
        <f>'１１月'!K29</f>
        <v>357821</v>
      </c>
      <c r="F29" s="74"/>
      <c r="G29" s="111"/>
      <c r="H29" s="110"/>
      <c r="I29" s="109"/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1225</v>
      </c>
      <c r="E30" s="116">
        <f>'１１月'!K30</f>
        <v>666285</v>
      </c>
      <c r="F30" s="112"/>
      <c r="G30" s="111"/>
      <c r="H30" s="110"/>
      <c r="I30" s="109"/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20</v>
      </c>
      <c r="E32" s="116">
        <f>'１１月'!K32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26850</v>
      </c>
      <c r="E33" s="116">
        <f>'１１月'!K33</f>
        <v>8736725</v>
      </c>
      <c r="F33" s="112"/>
      <c r="G33" s="111"/>
      <c r="H33" s="72"/>
      <c r="I33" s="109"/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108784</v>
      </c>
      <c r="E34" s="116">
        <f>'１１月'!K34</f>
        <v>10032861</v>
      </c>
      <c r="F34" s="112"/>
      <c r="G34" s="111"/>
      <c r="H34" s="110"/>
      <c r="I34" s="109"/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629</v>
      </c>
      <c r="E35" s="116">
        <f>'１１月'!K35</f>
        <v>78138</v>
      </c>
      <c r="F35" s="112"/>
      <c r="G35" s="111"/>
      <c r="H35" s="110"/>
      <c r="I35" s="109"/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58</v>
      </c>
      <c r="E36" s="116">
        <f>'１１月'!K36</f>
        <v>11520</v>
      </c>
      <c r="F36" s="112"/>
      <c r="G36" s="111"/>
      <c r="H36" s="110"/>
      <c r="I36" s="109"/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568</v>
      </c>
      <c r="E38" s="116">
        <f>'１１月'!K38</f>
        <v>114800</v>
      </c>
      <c r="F38" s="112"/>
      <c r="G38" s="111"/>
      <c r="H38" s="110"/>
      <c r="I38" s="109"/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1044</v>
      </c>
      <c r="E39" s="116">
        <f>'１１月'!K39</f>
        <v>1148400</v>
      </c>
      <c r="F39" s="112"/>
      <c r="G39" s="111"/>
      <c r="H39" s="110"/>
      <c r="I39" s="109"/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29917</v>
      </c>
      <c r="E42" s="116">
        <f>'１１月'!K42</f>
        <v>3721795</v>
      </c>
      <c r="F42" s="112"/>
      <c r="G42" s="111"/>
      <c r="H42" s="110"/>
      <c r="I42" s="109"/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4476</v>
      </c>
      <c r="E43" s="116">
        <f>'１１月'!K43</f>
        <v>1455271</v>
      </c>
      <c r="F43" s="112"/>
      <c r="G43" s="111"/>
      <c r="H43" s="110"/>
      <c r="I43" s="109"/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77</v>
      </c>
      <c r="E44" s="116">
        <f>'１１月'!K44</f>
        <v>113490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5584</v>
      </c>
      <c r="E45" s="116">
        <f>'１１月'!K45</f>
        <v>2946451</v>
      </c>
      <c r="F45" s="112"/>
      <c r="G45" s="111"/>
      <c r="H45" s="110"/>
      <c r="I45" s="109"/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5515</v>
      </c>
      <c r="E46" s="116">
        <f>'１１月'!K46</f>
        <v>867560</v>
      </c>
      <c r="F46" s="105"/>
      <c r="G46" s="104"/>
      <c r="H46" s="103"/>
      <c r="I46" s="102"/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3064</v>
      </c>
      <c r="E47" s="116">
        <f>'１１月'!K47</f>
        <v>4465411</v>
      </c>
      <c r="F47" s="105"/>
      <c r="G47" s="104"/>
      <c r="H47" s="103"/>
      <c r="I47" s="102"/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4371</v>
      </c>
      <c r="E49" s="97">
        <f>'１１月'!K49</f>
        <v>1903536</v>
      </c>
      <c r="F49" s="98"/>
      <c r="G49" s="97"/>
      <c r="H49" s="96"/>
      <c r="I49" s="95"/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32950</v>
      </c>
      <c r="E10" s="116">
        <f>'１月'!K10</f>
        <v>8664905</v>
      </c>
      <c r="F10" s="119">
        <v>1584</v>
      </c>
      <c r="G10" s="118">
        <v>117647</v>
      </c>
      <c r="H10" s="117">
        <v>2182</v>
      </c>
      <c r="I10" s="116">
        <v>374492</v>
      </c>
      <c r="J10" s="115">
        <f aca="true" t="shared" si="0" ref="J10:J50">D10+F10-H10</f>
        <v>32352</v>
      </c>
      <c r="K10" s="114">
        <f aca="true" t="shared" si="1" ref="K10:K50">E10+G10-I10</f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1228</v>
      </c>
      <c r="E11" s="116">
        <f>'１月'!K11</f>
        <v>137530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928</v>
      </c>
      <c r="K11" s="100">
        <f t="shared" si="1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1873</v>
      </c>
      <c r="E13" s="116">
        <f>'１月'!K13</f>
        <v>313570</v>
      </c>
      <c r="F13" s="105">
        <v>1097</v>
      </c>
      <c r="G13" s="104">
        <v>288975</v>
      </c>
      <c r="H13" s="103">
        <v>242</v>
      </c>
      <c r="I13" s="102">
        <v>34513</v>
      </c>
      <c r="J13" s="101">
        <f t="shared" si="0"/>
        <v>2728</v>
      </c>
      <c r="K13" s="100">
        <f t="shared" si="1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105</v>
      </c>
      <c r="G17" s="104">
        <v>315000</v>
      </c>
      <c r="H17" s="103">
        <v>0</v>
      </c>
      <c r="I17" s="102">
        <v>0</v>
      </c>
      <c r="J17" s="101">
        <f t="shared" si="0"/>
        <v>105</v>
      </c>
      <c r="K17" s="100">
        <f t="shared" si="1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58</v>
      </c>
      <c r="E18" s="116">
        <f>'１月'!K18</f>
        <v>9195</v>
      </c>
      <c r="F18" s="105">
        <v>62</v>
      </c>
      <c r="G18" s="104">
        <v>6120</v>
      </c>
      <c r="H18" s="103">
        <v>60</v>
      </c>
      <c r="I18" s="102">
        <v>5845</v>
      </c>
      <c r="J18" s="101">
        <f t="shared" si="0"/>
        <v>60</v>
      </c>
      <c r="K18" s="100">
        <f t="shared" si="1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5361</v>
      </c>
      <c r="E22" s="116">
        <f>'１月'!K22</f>
        <v>767640</v>
      </c>
      <c r="F22" s="105">
        <v>2961</v>
      </c>
      <c r="G22" s="104">
        <v>352840</v>
      </c>
      <c r="H22" s="103">
        <v>2396</v>
      </c>
      <c r="I22" s="102">
        <v>308400</v>
      </c>
      <c r="J22" s="101">
        <f t="shared" si="0"/>
        <v>5926</v>
      </c>
      <c r="K22" s="100">
        <f t="shared" si="1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2605</v>
      </c>
      <c r="E23" s="116">
        <f>'１月'!K23</f>
        <v>1667683</v>
      </c>
      <c r="F23" s="112">
        <v>983</v>
      </c>
      <c r="G23" s="111">
        <v>1557350</v>
      </c>
      <c r="H23" s="110">
        <v>1280</v>
      </c>
      <c r="I23" s="109">
        <v>1783616</v>
      </c>
      <c r="J23" s="108">
        <f t="shared" si="0"/>
        <v>2308</v>
      </c>
      <c r="K23" s="107">
        <f t="shared" si="1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25647</v>
      </c>
      <c r="E24" s="116">
        <f>'１月'!K24</f>
        <v>3126078</v>
      </c>
      <c r="F24" s="105">
        <v>1142</v>
      </c>
      <c r="G24" s="104">
        <v>445973</v>
      </c>
      <c r="H24" s="103">
        <v>1181</v>
      </c>
      <c r="I24" s="102">
        <v>506332</v>
      </c>
      <c r="J24" s="101">
        <f t="shared" si="0"/>
        <v>25608</v>
      </c>
      <c r="K24" s="100">
        <f t="shared" si="1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6580</v>
      </c>
      <c r="E25" s="116">
        <f>'１月'!K25</f>
        <v>3767342</v>
      </c>
      <c r="F25" s="105">
        <v>4805</v>
      </c>
      <c r="G25" s="104">
        <v>1124627</v>
      </c>
      <c r="H25" s="103">
        <f>4699+6</f>
        <v>4705</v>
      </c>
      <c r="I25" s="102">
        <f>1118304+25865</f>
        <v>1144169</v>
      </c>
      <c r="J25" s="101">
        <f t="shared" si="0"/>
        <v>6680</v>
      </c>
      <c r="K25" s="100">
        <f t="shared" si="1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18777</v>
      </c>
      <c r="E26" s="116">
        <f>'１月'!K26</f>
        <v>6501049</v>
      </c>
      <c r="F26" s="105">
        <v>7888</v>
      </c>
      <c r="G26" s="104">
        <v>1468734</v>
      </c>
      <c r="H26" s="103">
        <v>7449</v>
      </c>
      <c r="I26" s="102">
        <v>1328214</v>
      </c>
      <c r="J26" s="101">
        <f t="shared" si="0"/>
        <v>19216</v>
      </c>
      <c r="K26" s="100">
        <f t="shared" si="1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1968</v>
      </c>
      <c r="E27" s="116">
        <f>'１月'!K27</f>
        <v>313550</v>
      </c>
      <c r="F27" s="105">
        <v>279</v>
      </c>
      <c r="G27" s="104">
        <v>71300</v>
      </c>
      <c r="H27" s="103">
        <v>321</v>
      </c>
      <c r="I27" s="102">
        <v>78700</v>
      </c>
      <c r="J27" s="101">
        <f t="shared" si="0"/>
        <v>1926</v>
      </c>
      <c r="K27" s="100">
        <f t="shared" si="1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700</v>
      </c>
      <c r="E28" s="116">
        <f>'１月'!K28</f>
        <v>77000</v>
      </c>
      <c r="F28" s="105">
        <v>770</v>
      </c>
      <c r="G28" s="104">
        <v>84700</v>
      </c>
      <c r="H28" s="103">
        <v>770</v>
      </c>
      <c r="I28" s="102">
        <v>84700</v>
      </c>
      <c r="J28" s="101">
        <f t="shared" si="0"/>
        <v>700</v>
      </c>
      <c r="K28" s="100">
        <f t="shared" si="1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1110</v>
      </c>
      <c r="E29" s="116">
        <f>'１月'!K29</f>
        <v>339961</v>
      </c>
      <c r="F29" s="74">
        <f>17+24</f>
        <v>41</v>
      </c>
      <c r="G29" s="111">
        <f>3400+45960</f>
        <v>49360</v>
      </c>
      <c r="H29" s="110">
        <f>20+43</f>
        <v>63</v>
      </c>
      <c r="I29" s="109">
        <f>4000+52070</f>
        <v>56070</v>
      </c>
      <c r="J29" s="108">
        <f t="shared" si="0"/>
        <v>1088</v>
      </c>
      <c r="K29" s="107">
        <f t="shared" si="1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1501</v>
      </c>
      <c r="E30" s="116">
        <f>'１月'!K30</f>
        <v>797055</v>
      </c>
      <c r="F30" s="112">
        <f>442+586</f>
        <v>1028</v>
      </c>
      <c r="G30" s="111">
        <f>210840+151916</f>
        <v>362756</v>
      </c>
      <c r="H30" s="110">
        <f>317+576</f>
        <v>893</v>
      </c>
      <c r="I30" s="109">
        <f>167940+131273</f>
        <v>299213</v>
      </c>
      <c r="J30" s="108">
        <f t="shared" si="0"/>
        <v>1636</v>
      </c>
      <c r="K30" s="107">
        <f t="shared" si="1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20</v>
      </c>
      <c r="E32" s="116">
        <f>'１月'!K32</f>
        <v>13600</v>
      </c>
      <c r="F32" s="112">
        <v>9</v>
      </c>
      <c r="G32" s="111">
        <v>16455</v>
      </c>
      <c r="H32" s="110">
        <v>9</v>
      </c>
      <c r="I32" s="109">
        <v>14855</v>
      </c>
      <c r="J32" s="108">
        <f t="shared" si="0"/>
        <v>20</v>
      </c>
      <c r="K32" s="107">
        <f t="shared" si="1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21149</v>
      </c>
      <c r="E33" s="116">
        <f>'１月'!K33</f>
        <v>6385849</v>
      </c>
      <c r="F33" s="112">
        <v>18685</v>
      </c>
      <c r="G33" s="111">
        <v>5804750</v>
      </c>
      <c r="H33" s="72">
        <v>17207</v>
      </c>
      <c r="I33" s="109">
        <v>5118795</v>
      </c>
      <c r="J33" s="108">
        <f t="shared" si="0"/>
        <v>22627</v>
      </c>
      <c r="K33" s="107">
        <f t="shared" si="1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109827</v>
      </c>
      <c r="E34" s="116">
        <f>'１月'!K34</f>
        <v>5920701</v>
      </c>
      <c r="F34" s="112">
        <f>20453+196</f>
        <v>20649</v>
      </c>
      <c r="G34" s="111">
        <f>3736326+294000</f>
        <v>4030326</v>
      </c>
      <c r="H34" s="110">
        <f>19177+130</f>
        <v>19307</v>
      </c>
      <c r="I34" s="109">
        <f>2862258+265900</f>
        <v>3128158</v>
      </c>
      <c r="J34" s="108">
        <f t="shared" si="0"/>
        <v>111169</v>
      </c>
      <c r="K34" s="107">
        <f t="shared" si="1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4301</v>
      </c>
      <c r="E35" s="123">
        <f>'１月'!K35</f>
        <v>3298058</v>
      </c>
      <c r="F35" s="112">
        <v>580</v>
      </c>
      <c r="G35" s="111">
        <v>70580</v>
      </c>
      <c r="H35" s="110">
        <v>529</v>
      </c>
      <c r="I35" s="109">
        <v>62342</v>
      </c>
      <c r="J35" s="108">
        <f t="shared" si="0"/>
        <v>4352</v>
      </c>
      <c r="K35" s="107">
        <f t="shared" si="1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76</v>
      </c>
      <c r="E36" s="116">
        <f>'１月'!K36</f>
        <v>15400</v>
      </c>
      <c r="F36" s="112">
        <v>0</v>
      </c>
      <c r="G36" s="111">
        <v>9880</v>
      </c>
      <c r="H36" s="110">
        <v>28</v>
      </c>
      <c r="I36" s="109">
        <v>15680</v>
      </c>
      <c r="J36" s="108">
        <f t="shared" si="0"/>
        <v>48</v>
      </c>
      <c r="K36" s="107">
        <f t="shared" si="1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612</v>
      </c>
      <c r="E38" s="116">
        <f>'１月'!K38</f>
        <v>123400</v>
      </c>
      <c r="F38" s="112">
        <v>1</v>
      </c>
      <c r="G38" s="111">
        <v>1</v>
      </c>
      <c r="H38" s="110">
        <v>33</v>
      </c>
      <c r="I38" s="109">
        <v>6881</v>
      </c>
      <c r="J38" s="108">
        <f t="shared" si="0"/>
        <v>580</v>
      </c>
      <c r="K38" s="107">
        <f t="shared" si="1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1244</v>
      </c>
      <c r="E39" s="116">
        <f>'１月'!K39</f>
        <v>1368400</v>
      </c>
      <c r="F39" s="112">
        <v>300</v>
      </c>
      <c r="G39" s="111">
        <v>330000</v>
      </c>
      <c r="H39" s="110">
        <v>340</v>
      </c>
      <c r="I39" s="109">
        <v>374000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43007</v>
      </c>
      <c r="E42" s="116">
        <f>'１月'!K42</f>
        <v>6918502</v>
      </c>
      <c r="F42" s="112">
        <v>16023</v>
      </c>
      <c r="G42" s="111">
        <v>4444432</v>
      </c>
      <c r="H42" s="110">
        <v>12120</v>
      </c>
      <c r="I42" s="109">
        <v>3350476</v>
      </c>
      <c r="J42" s="108">
        <f t="shared" si="0"/>
        <v>46910</v>
      </c>
      <c r="K42" s="107">
        <f t="shared" si="1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6603</v>
      </c>
      <c r="E43" s="116">
        <f>'１月'!K43</f>
        <v>2231642</v>
      </c>
      <c r="F43" s="112">
        <v>6591</v>
      </c>
      <c r="G43" s="111">
        <v>2080631</v>
      </c>
      <c r="H43" s="110">
        <v>7253</v>
      </c>
      <c r="I43" s="109">
        <v>2241349</v>
      </c>
      <c r="J43" s="108">
        <f t="shared" si="0"/>
        <v>5941</v>
      </c>
      <c r="K43" s="107">
        <f t="shared" si="1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19</v>
      </c>
      <c r="E44" s="116">
        <f>'１月'!K44</f>
        <v>113400</v>
      </c>
      <c r="F44" s="112">
        <v>2</v>
      </c>
      <c r="G44" s="111">
        <v>1501</v>
      </c>
      <c r="H44" s="110">
        <v>2</v>
      </c>
      <c r="I44" s="109">
        <v>1531</v>
      </c>
      <c r="J44" s="108">
        <f t="shared" si="0"/>
        <v>19</v>
      </c>
      <c r="K44" s="107">
        <f t="shared" si="1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4415</v>
      </c>
      <c r="E45" s="116">
        <f>'１月'!K45</f>
        <v>2803363</v>
      </c>
      <c r="F45" s="112">
        <v>3919</v>
      </c>
      <c r="G45" s="111">
        <v>1251725</v>
      </c>
      <c r="H45" s="110">
        <v>3458</v>
      </c>
      <c r="I45" s="109">
        <v>1428887</v>
      </c>
      <c r="J45" s="108">
        <f t="shared" si="0"/>
        <v>4876</v>
      </c>
      <c r="K45" s="107">
        <f t="shared" si="1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5575</v>
      </c>
      <c r="E46" s="116">
        <f>'１月'!K46</f>
        <v>1049173</v>
      </c>
      <c r="F46" s="105">
        <v>3398</v>
      </c>
      <c r="G46" s="104">
        <v>599456</v>
      </c>
      <c r="H46" s="103">
        <v>2497</v>
      </c>
      <c r="I46" s="102">
        <v>530005</v>
      </c>
      <c r="J46" s="101">
        <f t="shared" si="0"/>
        <v>6476</v>
      </c>
      <c r="K46" s="100">
        <f t="shared" si="1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2373</v>
      </c>
      <c r="E47" s="116">
        <f>'１月'!K47</f>
        <v>2954382</v>
      </c>
      <c r="F47" s="105">
        <v>1512</v>
      </c>
      <c r="G47" s="104">
        <v>2909190</v>
      </c>
      <c r="H47" s="103">
        <v>1392</v>
      </c>
      <c r="I47" s="102">
        <v>2447474</v>
      </c>
      <c r="J47" s="101">
        <f t="shared" si="0"/>
        <v>2493</v>
      </c>
      <c r="K47" s="100">
        <f t="shared" si="1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5537</v>
      </c>
      <c r="E49" s="116">
        <f>'１月'!K49</f>
        <v>1932692</v>
      </c>
      <c r="F49" s="98">
        <v>3832</v>
      </c>
      <c r="G49" s="97">
        <v>906148</v>
      </c>
      <c r="H49" s="96">
        <v>4052</v>
      </c>
      <c r="I49" s="95">
        <v>1033685</v>
      </c>
      <c r="J49" s="94">
        <f t="shared" si="0"/>
        <v>5317</v>
      </c>
      <c r="K49" s="93">
        <f t="shared" si="1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305116</v>
      </c>
      <c r="E50" s="90">
        <f t="shared" si="2"/>
        <v>61611120</v>
      </c>
      <c r="F50" s="89">
        <f t="shared" si="2"/>
        <v>98246</v>
      </c>
      <c r="G50" s="87">
        <f t="shared" si="2"/>
        <v>28700457</v>
      </c>
      <c r="H50" s="89">
        <f t="shared" si="2"/>
        <v>90069</v>
      </c>
      <c r="I50" s="87">
        <f t="shared" si="2"/>
        <v>25803382</v>
      </c>
      <c r="J50" s="88">
        <f t="shared" si="0"/>
        <v>313293</v>
      </c>
      <c r="K50" s="87">
        <f t="shared" si="1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51" sqref="J51:K52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32352</v>
      </c>
      <c r="E10" s="116">
        <f>'２月'!K10</f>
        <v>8408060</v>
      </c>
      <c r="F10" s="119">
        <v>2336</v>
      </c>
      <c r="G10" s="118">
        <v>343213</v>
      </c>
      <c r="H10" s="117">
        <v>2094</v>
      </c>
      <c r="I10" s="116">
        <v>320937</v>
      </c>
      <c r="J10" s="115">
        <f aca="true" t="shared" si="0" ref="J10:K50">D10+F10-H10</f>
        <v>32594</v>
      </c>
      <c r="K10" s="114">
        <f t="shared" si="0"/>
        <v>8430336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928</v>
      </c>
      <c r="E11" s="116">
        <f>'２月'!K11</f>
        <v>92530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628</v>
      </c>
      <c r="K11" s="100">
        <f t="shared" si="0"/>
        <v>47530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2728</v>
      </c>
      <c r="E13" s="116">
        <f>'２月'!K13</f>
        <v>568032</v>
      </c>
      <c r="F13" s="105">
        <v>512</v>
      </c>
      <c r="G13" s="104">
        <v>110758</v>
      </c>
      <c r="H13" s="103">
        <v>237</v>
      </c>
      <c r="I13" s="102">
        <v>36645</v>
      </c>
      <c r="J13" s="101">
        <f t="shared" si="0"/>
        <v>3003</v>
      </c>
      <c r="K13" s="100">
        <f t="shared" si="0"/>
        <v>642145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105</v>
      </c>
      <c r="E17" s="116">
        <f>'２月'!K17</f>
        <v>315000</v>
      </c>
      <c r="F17" s="105">
        <v>1014</v>
      </c>
      <c r="G17" s="104">
        <v>3042000</v>
      </c>
      <c r="H17" s="103">
        <v>170</v>
      </c>
      <c r="I17" s="102">
        <v>510000</v>
      </c>
      <c r="J17" s="101">
        <f t="shared" si="0"/>
        <v>949</v>
      </c>
      <c r="K17" s="100">
        <f t="shared" si="0"/>
        <v>2847000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60</v>
      </c>
      <c r="E18" s="116">
        <f>'２月'!K18</f>
        <v>9470</v>
      </c>
      <c r="F18" s="105">
        <v>60</v>
      </c>
      <c r="G18" s="104">
        <v>5700</v>
      </c>
      <c r="H18" s="103">
        <v>57</v>
      </c>
      <c r="I18" s="102">
        <v>5645</v>
      </c>
      <c r="J18" s="101">
        <f t="shared" si="0"/>
        <v>63</v>
      </c>
      <c r="K18" s="100">
        <f t="shared" si="0"/>
        <v>9525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5926</v>
      </c>
      <c r="E22" s="116">
        <f>'２月'!K22</f>
        <v>812080</v>
      </c>
      <c r="F22" s="105">
        <v>3410</v>
      </c>
      <c r="G22" s="104">
        <v>433080</v>
      </c>
      <c r="H22" s="103">
        <v>2638</v>
      </c>
      <c r="I22" s="102">
        <v>332900</v>
      </c>
      <c r="J22" s="101">
        <f t="shared" si="0"/>
        <v>6698</v>
      </c>
      <c r="K22" s="100">
        <f t="shared" si="0"/>
        <v>912260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2308</v>
      </c>
      <c r="E23" s="116">
        <f>'２月'!K23</f>
        <v>1441417</v>
      </c>
      <c r="F23" s="112">
        <v>1658</v>
      </c>
      <c r="G23" s="111">
        <v>2046900</v>
      </c>
      <c r="H23" s="110">
        <v>1189</v>
      </c>
      <c r="I23" s="109">
        <v>1665259</v>
      </c>
      <c r="J23" s="108">
        <f t="shared" si="0"/>
        <v>2777</v>
      </c>
      <c r="K23" s="107">
        <f t="shared" si="0"/>
        <v>1823058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25608</v>
      </c>
      <c r="E24" s="116">
        <f>'２月'!K24</f>
        <v>3065719</v>
      </c>
      <c r="F24" s="105">
        <v>1260</v>
      </c>
      <c r="G24" s="104">
        <v>1560863</v>
      </c>
      <c r="H24" s="103">
        <v>1206</v>
      </c>
      <c r="I24" s="102">
        <v>1582013</v>
      </c>
      <c r="J24" s="101">
        <f t="shared" si="0"/>
        <v>25662</v>
      </c>
      <c r="K24" s="100">
        <f t="shared" si="0"/>
        <v>3044569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6680</v>
      </c>
      <c r="E25" s="116">
        <f>'２月'!K25</f>
        <v>3747800</v>
      </c>
      <c r="F25" s="105">
        <f>4523+6</f>
        <v>4529</v>
      </c>
      <c r="G25" s="104">
        <f>1085523+15654</f>
        <v>1101177</v>
      </c>
      <c r="H25" s="103">
        <f>4966+4</f>
        <v>4970</v>
      </c>
      <c r="I25" s="102">
        <f>1261281+10698</f>
        <v>1271979</v>
      </c>
      <c r="J25" s="101">
        <f t="shared" si="0"/>
        <v>6239</v>
      </c>
      <c r="K25" s="100">
        <f t="shared" si="0"/>
        <v>3576998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19216</v>
      </c>
      <c r="E26" s="116">
        <f>'２月'!K26</f>
        <v>6641569</v>
      </c>
      <c r="F26" s="105">
        <v>7089</v>
      </c>
      <c r="G26" s="104">
        <v>1336605</v>
      </c>
      <c r="H26" s="103">
        <v>7452</v>
      </c>
      <c r="I26" s="102">
        <v>1548275</v>
      </c>
      <c r="J26" s="101">
        <f t="shared" si="0"/>
        <v>18853</v>
      </c>
      <c r="K26" s="100">
        <f t="shared" si="0"/>
        <v>6429899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1926</v>
      </c>
      <c r="E27" s="116">
        <f>'２月'!K27</f>
        <v>306150</v>
      </c>
      <c r="F27" s="105">
        <v>428</v>
      </c>
      <c r="G27" s="104">
        <v>107650</v>
      </c>
      <c r="H27" s="103">
        <v>302</v>
      </c>
      <c r="I27" s="102">
        <v>78950</v>
      </c>
      <c r="J27" s="101">
        <f t="shared" si="0"/>
        <v>2052</v>
      </c>
      <c r="K27" s="100">
        <f t="shared" si="0"/>
        <v>334850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700</v>
      </c>
      <c r="E28" s="116">
        <f>'２月'!K28</f>
        <v>77000</v>
      </c>
      <c r="F28" s="105">
        <v>930</v>
      </c>
      <c r="G28" s="104">
        <v>102300</v>
      </c>
      <c r="H28" s="103">
        <v>1030</v>
      </c>
      <c r="I28" s="102">
        <v>113300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1088</v>
      </c>
      <c r="E29" s="123">
        <f>'２月'!K29</f>
        <v>333251</v>
      </c>
      <c r="F29" s="112">
        <f>15+30</f>
        <v>45</v>
      </c>
      <c r="G29" s="111">
        <f>3000+57450</f>
        <v>60450</v>
      </c>
      <c r="H29" s="110">
        <f>22+42</f>
        <v>64</v>
      </c>
      <c r="I29" s="109">
        <f>4400+48480</f>
        <v>52880</v>
      </c>
      <c r="J29" s="108">
        <f t="shared" si="0"/>
        <v>1069</v>
      </c>
      <c r="K29" s="107">
        <f t="shared" si="0"/>
        <v>340821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860598</v>
      </c>
      <c r="F30" s="112">
        <f>243+545</f>
        <v>788</v>
      </c>
      <c r="G30" s="111">
        <f>180753+134715</f>
        <v>315468</v>
      </c>
      <c r="H30" s="110">
        <f>503+672</f>
        <v>1175</v>
      </c>
      <c r="I30" s="109">
        <f>337887+120347</f>
        <v>458234</v>
      </c>
      <c r="J30" s="108">
        <f t="shared" si="0"/>
        <v>1249</v>
      </c>
      <c r="K30" s="107">
        <f t="shared" si="0"/>
        <v>717832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20</v>
      </c>
      <c r="E32" s="123">
        <f>'２月'!K32</f>
        <v>15200</v>
      </c>
      <c r="F32" s="112">
        <v>4</v>
      </c>
      <c r="G32" s="111">
        <v>5060</v>
      </c>
      <c r="H32" s="110">
        <v>4</v>
      </c>
      <c r="I32" s="109">
        <v>5860</v>
      </c>
      <c r="J32" s="108">
        <f t="shared" si="0"/>
        <v>20</v>
      </c>
      <c r="K32" s="107">
        <f t="shared" si="0"/>
        <v>14400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22627</v>
      </c>
      <c r="E33" s="123">
        <f>'２月'!K33</f>
        <v>7071804</v>
      </c>
      <c r="F33" s="112">
        <v>18819</v>
      </c>
      <c r="G33" s="111">
        <v>5837570</v>
      </c>
      <c r="H33" s="72">
        <v>18425</v>
      </c>
      <c r="I33" s="109">
        <v>5589922</v>
      </c>
      <c r="J33" s="108">
        <f t="shared" si="0"/>
        <v>23021</v>
      </c>
      <c r="K33" s="107">
        <f t="shared" si="0"/>
        <v>7319452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111169</v>
      </c>
      <c r="E34" s="123">
        <f>'２月'!K34</f>
        <v>6822869</v>
      </c>
      <c r="F34" s="112">
        <f>22999+224</f>
        <v>23223</v>
      </c>
      <c r="G34" s="111">
        <f>6698230+318200</f>
        <v>7016430</v>
      </c>
      <c r="H34" s="110">
        <f>29384+186</f>
        <v>29570</v>
      </c>
      <c r="I34" s="109">
        <f>4938267+320300</f>
        <v>5258567</v>
      </c>
      <c r="J34" s="108">
        <f t="shared" si="0"/>
        <v>104822</v>
      </c>
      <c r="K34" s="107">
        <f t="shared" si="0"/>
        <v>8580732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4352</v>
      </c>
      <c r="E35" s="116">
        <f>'２月'!K35</f>
        <v>3306296</v>
      </c>
      <c r="F35" s="112">
        <v>571</v>
      </c>
      <c r="G35" s="111">
        <v>69542</v>
      </c>
      <c r="H35" s="110">
        <v>4114</v>
      </c>
      <c r="I35" s="109">
        <v>3271899</v>
      </c>
      <c r="J35" s="108">
        <f t="shared" si="0"/>
        <v>809</v>
      </c>
      <c r="K35" s="107">
        <f t="shared" si="0"/>
        <v>103939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48</v>
      </c>
      <c r="E36" s="116">
        <f>'２月'!K36</f>
        <v>9600</v>
      </c>
      <c r="F36" s="112">
        <v>99</v>
      </c>
      <c r="G36" s="111">
        <v>19720</v>
      </c>
      <c r="H36" s="110">
        <v>31</v>
      </c>
      <c r="I36" s="109">
        <v>6000</v>
      </c>
      <c r="J36" s="108">
        <f t="shared" si="0"/>
        <v>116</v>
      </c>
      <c r="K36" s="107">
        <f t="shared" si="0"/>
        <v>23320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580</v>
      </c>
      <c r="E38" s="116">
        <f>'２月'!K38</f>
        <v>116520</v>
      </c>
      <c r="F38" s="112">
        <v>54</v>
      </c>
      <c r="G38" s="111">
        <v>9040</v>
      </c>
      <c r="H38" s="110">
        <v>15</v>
      </c>
      <c r="I38" s="109">
        <v>3000</v>
      </c>
      <c r="J38" s="108">
        <f t="shared" si="0"/>
        <v>619</v>
      </c>
      <c r="K38" s="107">
        <f t="shared" si="0"/>
        <v>122560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180</v>
      </c>
      <c r="G39" s="111">
        <v>198000</v>
      </c>
      <c r="H39" s="110">
        <v>160</v>
      </c>
      <c r="I39" s="109">
        <v>176000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46910</v>
      </c>
      <c r="E42" s="116">
        <f>'２月'!K42</f>
        <v>8012458</v>
      </c>
      <c r="F42" s="112">
        <v>19434</v>
      </c>
      <c r="G42" s="111">
        <v>5248283</v>
      </c>
      <c r="H42" s="110">
        <v>42136</v>
      </c>
      <c r="I42" s="109">
        <v>11100130</v>
      </c>
      <c r="J42" s="108">
        <f t="shared" si="0"/>
        <v>24208</v>
      </c>
      <c r="K42" s="107">
        <f t="shared" si="0"/>
        <v>2160611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5941</v>
      </c>
      <c r="E43" s="116">
        <f>'２月'!K43</f>
        <v>2070924</v>
      </c>
      <c r="F43" s="112">
        <v>7369</v>
      </c>
      <c r="G43" s="111">
        <v>2197381</v>
      </c>
      <c r="H43" s="110">
        <v>7451</v>
      </c>
      <c r="I43" s="109">
        <v>2260418</v>
      </c>
      <c r="J43" s="108">
        <f t="shared" si="0"/>
        <v>5859</v>
      </c>
      <c r="K43" s="107">
        <f t="shared" si="0"/>
        <v>2007887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113370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4876</v>
      </c>
      <c r="E45" s="116">
        <f>'２月'!K45</f>
        <v>2626201</v>
      </c>
      <c r="F45" s="112">
        <v>3066</v>
      </c>
      <c r="G45" s="111">
        <v>566796</v>
      </c>
      <c r="H45" s="110">
        <v>2033</v>
      </c>
      <c r="I45" s="109">
        <v>371992</v>
      </c>
      <c r="J45" s="108">
        <f t="shared" si="0"/>
        <v>5909</v>
      </c>
      <c r="K45" s="107">
        <f t="shared" si="0"/>
        <v>2821005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6476</v>
      </c>
      <c r="E46" s="116">
        <f>'２月'!K46</f>
        <v>1118624</v>
      </c>
      <c r="F46" s="105">
        <v>4651</v>
      </c>
      <c r="G46" s="104">
        <v>819474</v>
      </c>
      <c r="H46" s="103">
        <v>4169</v>
      </c>
      <c r="I46" s="102">
        <v>738003</v>
      </c>
      <c r="J46" s="101">
        <f t="shared" si="0"/>
        <v>6958</v>
      </c>
      <c r="K46" s="100">
        <f t="shared" si="0"/>
        <v>1200095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2493</v>
      </c>
      <c r="E47" s="123">
        <f>'２月'!K47</f>
        <v>3416098</v>
      </c>
      <c r="F47" s="112">
        <f>1560+103</f>
        <v>1663</v>
      </c>
      <c r="G47" s="111">
        <f>814177+288000</f>
        <v>1102177</v>
      </c>
      <c r="H47" s="110">
        <v>1766</v>
      </c>
      <c r="I47" s="109">
        <v>1122380</v>
      </c>
      <c r="J47" s="108">
        <f t="shared" si="0"/>
        <v>2390</v>
      </c>
      <c r="K47" s="107">
        <f t="shared" si="0"/>
        <v>3395895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5317</v>
      </c>
      <c r="E49" s="123">
        <f>'２月'!K49</f>
        <v>1805155</v>
      </c>
      <c r="F49" s="124">
        <v>5569</v>
      </c>
      <c r="G49" s="125">
        <v>1618162</v>
      </c>
      <c r="H49" s="126">
        <v>5003</v>
      </c>
      <c r="I49" s="127">
        <v>1314029</v>
      </c>
      <c r="J49" s="128">
        <f t="shared" si="0"/>
        <v>5883</v>
      </c>
      <c r="K49" s="129">
        <f t="shared" si="0"/>
        <v>2109288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313293</v>
      </c>
      <c r="E50" s="131">
        <f t="shared" si="1"/>
        <v>64508195</v>
      </c>
      <c r="F50" s="132">
        <f t="shared" si="1"/>
        <v>108762</v>
      </c>
      <c r="G50" s="133">
        <f t="shared" si="1"/>
        <v>35275299</v>
      </c>
      <c r="H50" s="132">
        <f t="shared" si="1"/>
        <v>137762</v>
      </c>
      <c r="I50" s="133">
        <f t="shared" si="1"/>
        <v>39241717</v>
      </c>
      <c r="J50" s="134">
        <f t="shared" si="0"/>
        <v>284293</v>
      </c>
      <c r="K50" s="133">
        <f t="shared" si="0"/>
        <v>60541777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32594</v>
      </c>
      <c r="E10" s="116">
        <f>'３月'!K10</f>
        <v>8430336</v>
      </c>
      <c r="F10" s="119">
        <v>1959</v>
      </c>
      <c r="G10" s="118">
        <v>294938</v>
      </c>
      <c r="H10" s="117">
        <v>3486</v>
      </c>
      <c r="I10" s="116">
        <v>578852</v>
      </c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628</v>
      </c>
      <c r="E11" s="116">
        <f>'３月'!K11</f>
        <v>47530</v>
      </c>
      <c r="F11" s="105">
        <v>0</v>
      </c>
      <c r="G11" s="104">
        <v>0</v>
      </c>
      <c r="H11" s="103">
        <v>20</v>
      </c>
      <c r="I11" s="102">
        <v>3000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3003</v>
      </c>
      <c r="E13" s="116">
        <f>'３月'!K13</f>
        <v>642145</v>
      </c>
      <c r="F13" s="105">
        <v>1168</v>
      </c>
      <c r="G13" s="104">
        <v>332016</v>
      </c>
      <c r="H13" s="103">
        <v>269</v>
      </c>
      <c r="I13" s="102">
        <v>44789</v>
      </c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949</v>
      </c>
      <c r="E17" s="116">
        <f>'３月'!K17</f>
        <v>2847000</v>
      </c>
      <c r="F17" s="105">
        <v>796</v>
      </c>
      <c r="G17" s="104">
        <v>2388000</v>
      </c>
      <c r="H17" s="103">
        <v>706</v>
      </c>
      <c r="I17" s="102">
        <v>2118000</v>
      </c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63</v>
      </c>
      <c r="E18" s="116">
        <f>'３月'!K18</f>
        <v>9525</v>
      </c>
      <c r="F18" s="105">
        <v>60</v>
      </c>
      <c r="G18" s="104">
        <v>5700</v>
      </c>
      <c r="H18" s="103">
        <v>74</v>
      </c>
      <c r="I18" s="102">
        <v>7590</v>
      </c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6698</v>
      </c>
      <c r="E22" s="116">
        <f>'３月'!K22</f>
        <v>912260</v>
      </c>
      <c r="F22" s="105">
        <v>1677</v>
      </c>
      <c r="G22" s="104">
        <v>217340</v>
      </c>
      <c r="H22" s="103">
        <v>2625</v>
      </c>
      <c r="I22" s="102">
        <v>321160</v>
      </c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2777</v>
      </c>
      <c r="E23" s="116">
        <f>'３月'!K23</f>
        <v>1823058</v>
      </c>
      <c r="F23" s="112">
        <v>1412</v>
      </c>
      <c r="G23" s="111">
        <v>2065800</v>
      </c>
      <c r="H23" s="110">
        <v>1234</v>
      </c>
      <c r="I23" s="109">
        <v>1729347</v>
      </c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25662</v>
      </c>
      <c r="E24" s="116">
        <f>'３月'!K24</f>
        <v>3044569</v>
      </c>
      <c r="F24" s="105">
        <v>1268</v>
      </c>
      <c r="G24" s="104">
        <v>752491</v>
      </c>
      <c r="H24" s="103">
        <v>1368</v>
      </c>
      <c r="I24" s="102">
        <v>798538</v>
      </c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6239</v>
      </c>
      <c r="E25" s="116">
        <f>'３月'!K25</f>
        <v>3576998</v>
      </c>
      <c r="F25" s="105">
        <v>4630</v>
      </c>
      <c r="G25" s="104">
        <v>1142404</v>
      </c>
      <c r="H25" s="103">
        <f>5190+2</f>
        <v>5192</v>
      </c>
      <c r="I25" s="102">
        <f>1343979+9162</f>
        <v>1353141</v>
      </c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18853</v>
      </c>
      <c r="E26" s="116">
        <f>'３月'!K26</f>
        <v>6429899</v>
      </c>
      <c r="F26" s="105">
        <v>6698</v>
      </c>
      <c r="G26" s="104">
        <v>1468320</v>
      </c>
      <c r="H26" s="103">
        <v>6209</v>
      </c>
      <c r="I26" s="102">
        <v>1270210</v>
      </c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2052</v>
      </c>
      <c r="E27" s="116">
        <f>'３月'!K27</f>
        <v>334850</v>
      </c>
      <c r="F27" s="105">
        <v>280</v>
      </c>
      <c r="G27" s="104">
        <v>68350</v>
      </c>
      <c r="H27" s="103">
        <v>263</v>
      </c>
      <c r="I27" s="102">
        <v>69750</v>
      </c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1069</v>
      </c>
      <c r="E29" s="116">
        <f>'３月'!K29</f>
        <v>340821</v>
      </c>
      <c r="F29" s="74">
        <f>18+46</f>
        <v>64</v>
      </c>
      <c r="G29" s="111">
        <f>3600+59730</f>
        <v>63330</v>
      </c>
      <c r="H29" s="110">
        <f>20+28</f>
        <v>48</v>
      </c>
      <c r="I29" s="109">
        <f>4000+53620</f>
        <v>57620</v>
      </c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1249</v>
      </c>
      <c r="E30" s="116">
        <f>'３月'!K30</f>
        <v>717832</v>
      </c>
      <c r="F30" s="112">
        <f>411+511</f>
        <v>922</v>
      </c>
      <c r="G30" s="111">
        <f>220770+125844</f>
        <v>346614</v>
      </c>
      <c r="H30" s="110">
        <f>399+543</f>
        <v>942</v>
      </c>
      <c r="I30" s="109">
        <f>235574+98471</f>
        <v>334045</v>
      </c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20</v>
      </c>
      <c r="E32" s="116">
        <f>'３月'!K32</f>
        <v>14400</v>
      </c>
      <c r="F32" s="112">
        <v>12</v>
      </c>
      <c r="G32" s="111">
        <v>11396</v>
      </c>
      <c r="H32" s="110">
        <v>5</v>
      </c>
      <c r="I32" s="109">
        <v>6141</v>
      </c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23021</v>
      </c>
      <c r="E33" s="116">
        <f>'３月'!K33</f>
        <v>7319452</v>
      </c>
      <c r="F33" s="112">
        <v>19619</v>
      </c>
      <c r="G33" s="111">
        <v>6084736</v>
      </c>
      <c r="H33" s="72">
        <v>17918</v>
      </c>
      <c r="I33" s="109">
        <v>5368400</v>
      </c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104822</v>
      </c>
      <c r="E34" s="116">
        <f>'３月'!K34</f>
        <v>8580732</v>
      </c>
      <c r="F34" s="112">
        <f>21310+145</f>
        <v>21455</v>
      </c>
      <c r="G34" s="111">
        <f>4171985+308900</f>
        <v>4480885</v>
      </c>
      <c r="H34" s="110">
        <f>27438+150</f>
        <v>27588</v>
      </c>
      <c r="I34" s="109">
        <f>4741702+323900</f>
        <v>5065602</v>
      </c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809</v>
      </c>
      <c r="E35" s="116">
        <f>'３月'!K35</f>
        <v>103939</v>
      </c>
      <c r="F35" s="112">
        <v>613</v>
      </c>
      <c r="G35" s="111">
        <v>74671</v>
      </c>
      <c r="H35" s="110">
        <v>614</v>
      </c>
      <c r="I35" s="109">
        <v>76025</v>
      </c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116</v>
      </c>
      <c r="E36" s="116">
        <f>'３月'!K36</f>
        <v>23320</v>
      </c>
      <c r="F36" s="112">
        <v>157</v>
      </c>
      <c r="G36" s="111">
        <v>31400</v>
      </c>
      <c r="H36" s="110">
        <v>138</v>
      </c>
      <c r="I36" s="109">
        <v>27760</v>
      </c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619</v>
      </c>
      <c r="E38" s="116">
        <f>'３月'!K38</f>
        <v>122560</v>
      </c>
      <c r="F38" s="112">
        <v>76</v>
      </c>
      <c r="G38" s="111">
        <v>14561</v>
      </c>
      <c r="H38" s="110">
        <v>92</v>
      </c>
      <c r="I38" s="109">
        <v>17441</v>
      </c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1224</v>
      </c>
      <c r="E39" s="116">
        <f>'３月'!K39</f>
        <v>1346400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24208</v>
      </c>
      <c r="E42" s="116">
        <f>'３月'!K42</f>
        <v>2160611</v>
      </c>
      <c r="F42" s="112">
        <v>22212</v>
      </c>
      <c r="G42" s="111">
        <v>6323857</v>
      </c>
      <c r="H42" s="110">
        <v>22183</v>
      </c>
      <c r="I42" s="109">
        <v>6341256</v>
      </c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5859</v>
      </c>
      <c r="E43" s="116">
        <f>'３月'!K43</f>
        <v>2007887</v>
      </c>
      <c r="F43" s="112">
        <v>7220</v>
      </c>
      <c r="G43" s="111">
        <v>2271259</v>
      </c>
      <c r="H43" s="110">
        <v>8097</v>
      </c>
      <c r="I43" s="109">
        <v>2653222</v>
      </c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19</v>
      </c>
      <c r="E44" s="116">
        <f>'３月'!K44</f>
        <v>113370</v>
      </c>
      <c r="F44" s="112">
        <v>2</v>
      </c>
      <c r="G44" s="111">
        <v>1621</v>
      </c>
      <c r="H44" s="110">
        <v>2</v>
      </c>
      <c r="I44" s="109">
        <v>1501</v>
      </c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5909</v>
      </c>
      <c r="E45" s="116">
        <f>'３月'!K45</f>
        <v>2821005</v>
      </c>
      <c r="F45" s="112">
        <v>1756</v>
      </c>
      <c r="G45" s="111">
        <v>502451</v>
      </c>
      <c r="H45" s="110">
        <v>1593</v>
      </c>
      <c r="I45" s="109">
        <v>320857</v>
      </c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6958</v>
      </c>
      <c r="E46" s="116">
        <f>'３月'!K46</f>
        <v>1200095</v>
      </c>
      <c r="F46" s="105">
        <v>3156</v>
      </c>
      <c r="G46" s="104">
        <v>536867</v>
      </c>
      <c r="H46" s="103">
        <v>4233</v>
      </c>
      <c r="I46" s="102">
        <v>805972</v>
      </c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2390</v>
      </c>
      <c r="E47" s="116">
        <f>'３月'!K47</f>
        <v>3395895</v>
      </c>
      <c r="F47" s="105">
        <f>1811+65</f>
        <v>1876</v>
      </c>
      <c r="G47" s="104">
        <f>999244+125000</f>
        <v>1124244</v>
      </c>
      <c r="H47" s="103">
        <f>1264+10</f>
        <v>1274</v>
      </c>
      <c r="I47" s="102">
        <f>496366+28000</f>
        <v>524366</v>
      </c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5883</v>
      </c>
      <c r="E49" s="116">
        <f>'３月'!K49</f>
        <v>2109288</v>
      </c>
      <c r="F49" s="98">
        <v>5183</v>
      </c>
      <c r="G49" s="97">
        <v>1556400</v>
      </c>
      <c r="H49" s="96">
        <v>4555</v>
      </c>
      <c r="I49" s="95">
        <v>1548473</v>
      </c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284293</v>
      </c>
      <c r="E50" s="90">
        <f t="shared" si="1"/>
        <v>60541777</v>
      </c>
      <c r="F50" s="89">
        <f t="shared" si="1"/>
        <v>105771</v>
      </c>
      <c r="G50" s="87">
        <f t="shared" si="1"/>
        <v>32720651</v>
      </c>
      <c r="H50" s="89">
        <f t="shared" si="1"/>
        <v>112288</v>
      </c>
      <c r="I50" s="87">
        <f t="shared" si="1"/>
        <v>31990858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4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31067</v>
      </c>
      <c r="E10" s="116">
        <f>'４月'!K10</f>
        <v>8146422</v>
      </c>
      <c r="F10" s="119">
        <v>2359</v>
      </c>
      <c r="G10" s="118">
        <v>390774</v>
      </c>
      <c r="H10" s="117">
        <v>2931</v>
      </c>
      <c r="I10" s="116">
        <v>706207</v>
      </c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608</v>
      </c>
      <c r="E11" s="116">
        <f>'４月'!K11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3902</v>
      </c>
      <c r="E13" s="116">
        <f>'４月'!K13</f>
        <v>929372</v>
      </c>
      <c r="F13" s="105">
        <v>664</v>
      </c>
      <c r="G13" s="104">
        <v>165307</v>
      </c>
      <c r="H13" s="103">
        <v>785</v>
      </c>
      <c r="I13" s="102">
        <v>192147</v>
      </c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1039</v>
      </c>
      <c r="E17" s="116">
        <f>'４月'!K17</f>
        <v>3117000</v>
      </c>
      <c r="F17" s="105">
        <v>1206</v>
      </c>
      <c r="G17" s="104">
        <v>3618000</v>
      </c>
      <c r="H17" s="103">
        <v>882</v>
      </c>
      <c r="I17" s="102">
        <v>2646000</v>
      </c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49</v>
      </c>
      <c r="E18" s="116">
        <f>'４月'!K18</f>
        <v>7635</v>
      </c>
      <c r="F18" s="105">
        <v>60</v>
      </c>
      <c r="G18" s="104">
        <v>5700</v>
      </c>
      <c r="H18" s="103">
        <v>65</v>
      </c>
      <c r="I18" s="102">
        <v>7020</v>
      </c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5750</v>
      </c>
      <c r="E22" s="116">
        <f>'４月'!K22</f>
        <v>808440</v>
      </c>
      <c r="F22" s="105">
        <v>1703</v>
      </c>
      <c r="G22" s="104">
        <v>229140</v>
      </c>
      <c r="H22" s="103">
        <v>2330</v>
      </c>
      <c r="I22" s="102">
        <v>300540</v>
      </c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2955</v>
      </c>
      <c r="E23" s="116">
        <f>'４月'!K23</f>
        <v>2159511</v>
      </c>
      <c r="F23" s="112">
        <v>1234</v>
      </c>
      <c r="G23" s="111">
        <v>1683450</v>
      </c>
      <c r="H23" s="110">
        <v>1344</v>
      </c>
      <c r="I23" s="109">
        <v>1944759</v>
      </c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25562</v>
      </c>
      <c r="E24" s="116">
        <f>'４月'!K24</f>
        <v>2998522</v>
      </c>
      <c r="F24" s="105">
        <v>1137</v>
      </c>
      <c r="G24" s="104">
        <v>1544895</v>
      </c>
      <c r="H24" s="103">
        <v>1096</v>
      </c>
      <c r="I24" s="102">
        <v>1472894</v>
      </c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5677</v>
      </c>
      <c r="E25" s="116">
        <f>'４月'!K25</f>
        <v>3366261</v>
      </c>
      <c r="F25" s="105">
        <f>4737+37</f>
        <v>4774</v>
      </c>
      <c r="G25" s="104">
        <f>3007337+142092</f>
        <v>3149429</v>
      </c>
      <c r="H25" s="103">
        <f>4373+23</f>
        <v>4396</v>
      </c>
      <c r="I25" s="102">
        <f>1048158+106621</f>
        <v>1154779</v>
      </c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19342</v>
      </c>
      <c r="E26" s="116">
        <f>'４月'!K26</f>
        <v>6628009</v>
      </c>
      <c r="F26" s="105">
        <v>5815</v>
      </c>
      <c r="G26" s="104">
        <v>1792538</v>
      </c>
      <c r="H26" s="103">
        <v>5641</v>
      </c>
      <c r="I26" s="102">
        <v>933261</v>
      </c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2069</v>
      </c>
      <c r="E27" s="116">
        <f>'４月'!K27</f>
        <v>333450</v>
      </c>
      <c r="F27" s="105">
        <v>387</v>
      </c>
      <c r="G27" s="104">
        <v>91350</v>
      </c>
      <c r="H27" s="103">
        <v>369</v>
      </c>
      <c r="I27" s="102">
        <v>89450</v>
      </c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520</v>
      </c>
      <c r="E28" s="116">
        <f>'４月'!K28</f>
        <v>57200</v>
      </c>
      <c r="F28" s="105">
        <v>860</v>
      </c>
      <c r="G28" s="104">
        <v>94600</v>
      </c>
      <c r="H28" s="103">
        <v>840</v>
      </c>
      <c r="I28" s="102">
        <v>92400</v>
      </c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1085</v>
      </c>
      <c r="E29" s="116">
        <f>'４月'!K29</f>
        <v>346531</v>
      </c>
      <c r="F29" s="74">
        <f>27+82</f>
        <v>109</v>
      </c>
      <c r="G29" s="111">
        <f>5400+64650</f>
        <v>70050</v>
      </c>
      <c r="H29" s="110">
        <f>20+36</f>
        <v>56</v>
      </c>
      <c r="I29" s="109">
        <f>4000+54760</f>
        <v>58760</v>
      </c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1229</v>
      </c>
      <c r="E30" s="116">
        <f>'４月'!K30</f>
        <v>730401</v>
      </c>
      <c r="F30" s="112">
        <f>363+272</f>
        <v>635</v>
      </c>
      <c r="G30" s="111">
        <f>156570+81326</f>
        <v>237896</v>
      </c>
      <c r="H30" s="110">
        <f>315+324</f>
        <v>639</v>
      </c>
      <c r="I30" s="109">
        <f>185700+116312</f>
        <v>302012</v>
      </c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27</v>
      </c>
      <c r="E32" s="116">
        <f>'４月'!K32</f>
        <v>19655</v>
      </c>
      <c r="F32" s="112">
        <v>0</v>
      </c>
      <c r="G32" s="111">
        <v>4000</v>
      </c>
      <c r="H32" s="110">
        <v>7</v>
      </c>
      <c r="I32" s="109">
        <v>8455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24722</v>
      </c>
      <c r="E33" s="116">
        <f>'４月'!K33</f>
        <v>8035788</v>
      </c>
      <c r="F33" s="112">
        <v>19634</v>
      </c>
      <c r="G33" s="111">
        <v>5968195</v>
      </c>
      <c r="H33" s="72">
        <v>17506</v>
      </c>
      <c r="I33" s="109">
        <v>5267258</v>
      </c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98689</v>
      </c>
      <c r="E34" s="116">
        <f>'４月'!K34</f>
        <v>7996015</v>
      </c>
      <c r="F34" s="112">
        <f>39650+159</f>
        <v>39809</v>
      </c>
      <c r="G34" s="111">
        <f>6654863+293100</f>
        <v>6947963</v>
      </c>
      <c r="H34" s="110">
        <f>29564+150</f>
        <v>29714</v>
      </c>
      <c r="I34" s="109">
        <f>4616617+294500</f>
        <v>4911117</v>
      </c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808</v>
      </c>
      <c r="E35" s="116">
        <f>'４月'!K35</f>
        <v>102585</v>
      </c>
      <c r="F35" s="112">
        <v>632</v>
      </c>
      <c r="G35" s="111">
        <v>79936</v>
      </c>
      <c r="H35" s="110">
        <v>811</v>
      </c>
      <c r="I35" s="109">
        <v>104383</v>
      </c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135</v>
      </c>
      <c r="E36" s="116">
        <f>'４月'!K36</f>
        <v>26960</v>
      </c>
      <c r="F36" s="112">
        <v>0</v>
      </c>
      <c r="G36" s="111">
        <v>0</v>
      </c>
      <c r="H36" s="110">
        <v>77</v>
      </c>
      <c r="I36" s="109">
        <v>15440</v>
      </c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603</v>
      </c>
      <c r="E38" s="116">
        <f>'４月'!K38</f>
        <v>119680</v>
      </c>
      <c r="F38" s="112">
        <v>41</v>
      </c>
      <c r="G38" s="111">
        <v>9280</v>
      </c>
      <c r="H38" s="110">
        <v>76</v>
      </c>
      <c r="I38" s="109">
        <v>14160</v>
      </c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1244</v>
      </c>
      <c r="E39" s="116">
        <f>'４月'!K39</f>
        <v>1368400</v>
      </c>
      <c r="F39" s="112">
        <v>200</v>
      </c>
      <c r="G39" s="111">
        <v>220000</v>
      </c>
      <c r="H39" s="110">
        <v>400</v>
      </c>
      <c r="I39" s="109">
        <v>440000</v>
      </c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24237</v>
      </c>
      <c r="E42" s="116">
        <f>'４月'!K42</f>
        <v>2143212</v>
      </c>
      <c r="F42" s="112">
        <v>28448</v>
      </c>
      <c r="G42" s="111">
        <v>8005705</v>
      </c>
      <c r="H42" s="110">
        <v>22768</v>
      </c>
      <c r="I42" s="109">
        <v>6427122</v>
      </c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4982</v>
      </c>
      <c r="E43" s="116">
        <f>'４月'!K43</f>
        <v>1625924</v>
      </c>
      <c r="F43" s="112">
        <v>7252</v>
      </c>
      <c r="G43" s="111">
        <v>2439679</v>
      </c>
      <c r="H43" s="110">
        <v>7758</v>
      </c>
      <c r="I43" s="109">
        <v>2610332</v>
      </c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19</v>
      </c>
      <c r="E44" s="116">
        <f>'４月'!K44</f>
        <v>113490</v>
      </c>
      <c r="F44" s="112">
        <v>59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6072</v>
      </c>
      <c r="E45" s="116">
        <f>'４月'!K45</f>
        <v>3002599</v>
      </c>
      <c r="F45" s="112">
        <v>1658</v>
      </c>
      <c r="G45" s="137">
        <v>526517</v>
      </c>
      <c r="H45" s="110">
        <v>2146</v>
      </c>
      <c r="I45" s="109">
        <v>582665</v>
      </c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5881</v>
      </c>
      <c r="E46" s="116">
        <f>'４月'!K46</f>
        <v>930990</v>
      </c>
      <c r="F46" s="105">
        <v>3876</v>
      </c>
      <c r="G46" s="104">
        <v>703241</v>
      </c>
      <c r="H46" s="103">
        <v>4242</v>
      </c>
      <c r="I46" s="102">
        <v>766671</v>
      </c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2992</v>
      </c>
      <c r="E47" s="116">
        <f>'４月'!K47</f>
        <v>3995773</v>
      </c>
      <c r="F47" s="105">
        <v>1595</v>
      </c>
      <c r="G47" s="104">
        <v>1048900</v>
      </c>
      <c r="H47" s="103">
        <v>1523</v>
      </c>
      <c r="I47" s="102">
        <v>579262</v>
      </c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6511</v>
      </c>
      <c r="E49" s="116">
        <f>'４月'!K49</f>
        <v>2117215</v>
      </c>
      <c r="F49" s="98">
        <v>4160</v>
      </c>
      <c r="G49" s="97">
        <v>1200311</v>
      </c>
      <c r="H49" s="96">
        <v>6300</v>
      </c>
      <c r="I49" s="95">
        <v>1413990</v>
      </c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128307</v>
      </c>
      <c r="G50" s="87">
        <f t="shared" si="1"/>
        <v>40228356</v>
      </c>
      <c r="H50" s="89">
        <f t="shared" si="1"/>
        <v>114703</v>
      </c>
      <c r="I50" s="87">
        <f t="shared" si="1"/>
        <v>33042584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30495</v>
      </c>
      <c r="E10" s="116">
        <f>'５月'!K10</f>
        <v>7830989</v>
      </c>
      <c r="F10" s="119"/>
      <c r="G10" s="118"/>
      <c r="H10" s="117"/>
      <c r="I10" s="116"/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608</v>
      </c>
      <c r="E11" s="116">
        <f>'５月'!K11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3781</v>
      </c>
      <c r="E13" s="116">
        <f>'５月'!K13</f>
        <v>902532</v>
      </c>
      <c r="F13" s="105"/>
      <c r="G13" s="104"/>
      <c r="H13" s="103"/>
      <c r="I13" s="102"/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1363</v>
      </c>
      <c r="E17" s="116">
        <f>'５月'!K17</f>
        <v>4089000</v>
      </c>
      <c r="F17" s="105"/>
      <c r="G17" s="104"/>
      <c r="H17" s="103"/>
      <c r="I17" s="102"/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44</v>
      </c>
      <c r="E18" s="116">
        <f>'５月'!K18</f>
        <v>6315</v>
      </c>
      <c r="F18" s="105"/>
      <c r="G18" s="104"/>
      <c r="H18" s="103"/>
      <c r="I18" s="102"/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5123</v>
      </c>
      <c r="E22" s="116">
        <f>'５月'!K22</f>
        <v>737040</v>
      </c>
      <c r="F22" s="105"/>
      <c r="G22" s="104"/>
      <c r="H22" s="103"/>
      <c r="I22" s="102"/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2845</v>
      </c>
      <c r="E23" s="116">
        <f>'５月'!K23</f>
        <v>1898202</v>
      </c>
      <c r="F23" s="112"/>
      <c r="G23" s="111"/>
      <c r="H23" s="110"/>
      <c r="I23" s="109"/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25603</v>
      </c>
      <c r="E24" s="116">
        <f>'５月'!K24</f>
        <v>3070523</v>
      </c>
      <c r="F24" s="105"/>
      <c r="G24" s="104"/>
      <c r="H24" s="103"/>
      <c r="I24" s="102"/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6055</v>
      </c>
      <c r="E25" s="116">
        <f>'５月'!K25</f>
        <v>5360911</v>
      </c>
      <c r="F25" s="105"/>
      <c r="G25" s="104"/>
      <c r="H25" s="103"/>
      <c r="I25" s="102"/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19516</v>
      </c>
      <c r="E26" s="116">
        <f>'５月'!K26</f>
        <v>7487286</v>
      </c>
      <c r="F26" s="105"/>
      <c r="G26" s="104"/>
      <c r="H26" s="103"/>
      <c r="I26" s="102"/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2087</v>
      </c>
      <c r="E27" s="116">
        <f>'５月'!K27</f>
        <v>335350</v>
      </c>
      <c r="F27" s="105"/>
      <c r="G27" s="104"/>
      <c r="H27" s="103"/>
      <c r="I27" s="102"/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540</v>
      </c>
      <c r="E28" s="116">
        <f>'５月'!K28</f>
        <v>59400</v>
      </c>
      <c r="F28" s="105"/>
      <c r="G28" s="104"/>
      <c r="H28" s="103"/>
      <c r="I28" s="102"/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1138</v>
      </c>
      <c r="E29" s="116">
        <f>'５月'!K29</f>
        <v>357821</v>
      </c>
      <c r="F29" s="74"/>
      <c r="G29" s="111"/>
      <c r="H29" s="110"/>
      <c r="I29" s="109"/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1225</v>
      </c>
      <c r="E30" s="116">
        <f>'５月'!K30</f>
        <v>666285</v>
      </c>
      <c r="F30" s="112"/>
      <c r="G30" s="111"/>
      <c r="H30" s="110"/>
      <c r="I30" s="109"/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20</v>
      </c>
      <c r="E32" s="116">
        <f>'５月'!K32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26850</v>
      </c>
      <c r="E33" s="116">
        <f>'５月'!K33</f>
        <v>8736725</v>
      </c>
      <c r="F33" s="112"/>
      <c r="G33" s="111"/>
      <c r="H33" s="72"/>
      <c r="I33" s="109"/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108784</v>
      </c>
      <c r="E34" s="116">
        <f>'５月'!K34</f>
        <v>10032861</v>
      </c>
      <c r="F34" s="112"/>
      <c r="G34" s="111"/>
      <c r="H34" s="110"/>
      <c r="I34" s="109"/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629</v>
      </c>
      <c r="E35" s="116">
        <f>'５月'!K35</f>
        <v>78138</v>
      </c>
      <c r="F35" s="112"/>
      <c r="G35" s="111"/>
      <c r="H35" s="110"/>
      <c r="I35" s="109"/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58</v>
      </c>
      <c r="E36" s="116">
        <f>'５月'!K36</f>
        <v>11520</v>
      </c>
      <c r="F36" s="112"/>
      <c r="G36" s="111"/>
      <c r="H36" s="110"/>
      <c r="I36" s="109"/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568</v>
      </c>
      <c r="E38" s="116">
        <f>'５月'!K38</f>
        <v>114800</v>
      </c>
      <c r="F38" s="112"/>
      <c r="G38" s="111"/>
      <c r="H38" s="110"/>
      <c r="I38" s="109"/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1044</v>
      </c>
      <c r="E39" s="116">
        <f>'５月'!K39</f>
        <v>1148400</v>
      </c>
      <c r="F39" s="112"/>
      <c r="G39" s="111"/>
      <c r="H39" s="110"/>
      <c r="I39" s="109"/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29917</v>
      </c>
      <c r="E42" s="116">
        <f>'５月'!K42</f>
        <v>3721795</v>
      </c>
      <c r="F42" s="112"/>
      <c r="G42" s="111"/>
      <c r="H42" s="110"/>
      <c r="I42" s="109"/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4476</v>
      </c>
      <c r="E43" s="116">
        <f>'５月'!K43</f>
        <v>1455271</v>
      </c>
      <c r="F43" s="112"/>
      <c r="G43" s="111"/>
      <c r="H43" s="110"/>
      <c r="I43" s="109"/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77</v>
      </c>
      <c r="E44" s="116">
        <f>'５月'!K44</f>
        <v>113490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5584</v>
      </c>
      <c r="E45" s="116">
        <f>'５月'!K45</f>
        <v>2946451</v>
      </c>
      <c r="F45" s="112"/>
      <c r="G45" s="111"/>
      <c r="H45" s="110"/>
      <c r="I45" s="109"/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5515</v>
      </c>
      <c r="E46" s="116">
        <f>'５月'!K46</f>
        <v>867560</v>
      </c>
      <c r="F46" s="105"/>
      <c r="G46" s="104"/>
      <c r="H46" s="103"/>
      <c r="I46" s="102"/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3064</v>
      </c>
      <c r="E47" s="116">
        <f>'５月'!K47</f>
        <v>4465411</v>
      </c>
      <c r="F47" s="105"/>
      <c r="G47" s="104"/>
      <c r="H47" s="103"/>
      <c r="I47" s="102"/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4371</v>
      </c>
      <c r="E49" s="116">
        <f>'５月'!K49</f>
        <v>1903536</v>
      </c>
      <c r="F49" s="98"/>
      <c r="G49" s="97"/>
      <c r="H49" s="96"/>
      <c r="I49" s="95"/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30495</v>
      </c>
      <c r="E10" s="116">
        <f>'６月'!K10</f>
        <v>7830989</v>
      </c>
      <c r="F10" s="119"/>
      <c r="G10" s="118"/>
      <c r="H10" s="117"/>
      <c r="I10" s="116"/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608</v>
      </c>
      <c r="E11" s="116">
        <f>'６月'!K11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3781</v>
      </c>
      <c r="E13" s="116">
        <f>'６月'!K13</f>
        <v>902532</v>
      </c>
      <c r="F13" s="105"/>
      <c r="G13" s="104"/>
      <c r="H13" s="103"/>
      <c r="I13" s="102"/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1363</v>
      </c>
      <c r="E17" s="116">
        <f>'６月'!K17</f>
        <v>4089000</v>
      </c>
      <c r="F17" s="105"/>
      <c r="G17" s="104"/>
      <c r="H17" s="103"/>
      <c r="I17" s="102"/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44</v>
      </c>
      <c r="E18" s="116">
        <f>'６月'!K18</f>
        <v>6315</v>
      </c>
      <c r="F18" s="105"/>
      <c r="G18" s="104"/>
      <c r="H18" s="103"/>
      <c r="I18" s="102"/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5123</v>
      </c>
      <c r="E22" s="116">
        <f>'６月'!K22</f>
        <v>737040</v>
      </c>
      <c r="F22" s="105"/>
      <c r="G22" s="104"/>
      <c r="H22" s="103"/>
      <c r="I22" s="102"/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2845</v>
      </c>
      <c r="E23" s="116">
        <f>'６月'!K23</f>
        <v>1898202</v>
      </c>
      <c r="F23" s="112"/>
      <c r="G23" s="111"/>
      <c r="H23" s="110"/>
      <c r="I23" s="109"/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25603</v>
      </c>
      <c r="E24" s="116">
        <f>'６月'!K24</f>
        <v>3070523</v>
      </c>
      <c r="F24" s="105"/>
      <c r="G24" s="104"/>
      <c r="H24" s="103"/>
      <c r="I24" s="102"/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6055</v>
      </c>
      <c r="E25" s="116">
        <f>'６月'!K25</f>
        <v>5360911</v>
      </c>
      <c r="F25" s="105"/>
      <c r="G25" s="104"/>
      <c r="H25" s="103"/>
      <c r="I25" s="102"/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19516</v>
      </c>
      <c r="E26" s="116">
        <f>'６月'!K26</f>
        <v>7487286</v>
      </c>
      <c r="F26" s="105"/>
      <c r="G26" s="104"/>
      <c r="H26" s="103"/>
      <c r="I26" s="102"/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2087</v>
      </c>
      <c r="E27" s="116">
        <f>'６月'!K27</f>
        <v>335350</v>
      </c>
      <c r="F27" s="105"/>
      <c r="G27" s="104"/>
      <c r="H27" s="103"/>
      <c r="I27" s="102"/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540</v>
      </c>
      <c r="E28" s="116">
        <f>'６月'!K28</f>
        <v>59400</v>
      </c>
      <c r="F28" s="105"/>
      <c r="G28" s="104"/>
      <c r="H28" s="103"/>
      <c r="I28" s="102"/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1138</v>
      </c>
      <c r="E29" s="116">
        <f>'６月'!K29</f>
        <v>357821</v>
      </c>
      <c r="F29" s="74"/>
      <c r="G29" s="111"/>
      <c r="H29" s="110"/>
      <c r="I29" s="109"/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1225</v>
      </c>
      <c r="E30" s="116">
        <f>'６月'!K30</f>
        <v>666285</v>
      </c>
      <c r="F30" s="112"/>
      <c r="G30" s="111"/>
      <c r="H30" s="110"/>
      <c r="I30" s="109"/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20</v>
      </c>
      <c r="E32" s="116">
        <f>'６月'!K32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26850</v>
      </c>
      <c r="E33" s="116">
        <f>'６月'!K33</f>
        <v>8736725</v>
      </c>
      <c r="F33" s="112"/>
      <c r="G33" s="111"/>
      <c r="H33" s="72"/>
      <c r="I33" s="109"/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108784</v>
      </c>
      <c r="E34" s="116">
        <f>'６月'!K34</f>
        <v>10032861</v>
      </c>
      <c r="F34" s="112"/>
      <c r="G34" s="111"/>
      <c r="H34" s="110"/>
      <c r="I34" s="109"/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629</v>
      </c>
      <c r="E35" s="116">
        <f>'６月'!K35</f>
        <v>78138</v>
      </c>
      <c r="F35" s="112"/>
      <c r="G35" s="111"/>
      <c r="H35" s="110"/>
      <c r="I35" s="109"/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58</v>
      </c>
      <c r="E36" s="116">
        <f>'６月'!K36</f>
        <v>11520</v>
      </c>
      <c r="F36" s="112"/>
      <c r="G36" s="111"/>
      <c r="H36" s="110"/>
      <c r="I36" s="109"/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568</v>
      </c>
      <c r="E38" s="116">
        <f>'６月'!K38</f>
        <v>114800</v>
      </c>
      <c r="F38" s="112"/>
      <c r="G38" s="111"/>
      <c r="H38" s="110"/>
      <c r="I38" s="109"/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1044</v>
      </c>
      <c r="E39" s="116">
        <f>'６月'!K39</f>
        <v>1148400</v>
      </c>
      <c r="F39" s="112"/>
      <c r="G39" s="111"/>
      <c r="H39" s="110"/>
      <c r="I39" s="109"/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29917</v>
      </c>
      <c r="E42" s="116">
        <f>'６月'!K42</f>
        <v>3721795</v>
      </c>
      <c r="F42" s="112"/>
      <c r="G42" s="111"/>
      <c r="H42" s="110"/>
      <c r="I42" s="109"/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4476</v>
      </c>
      <c r="E43" s="116">
        <f>'６月'!K43</f>
        <v>1455271</v>
      </c>
      <c r="F43" s="112"/>
      <c r="G43" s="111"/>
      <c r="H43" s="110"/>
      <c r="I43" s="109"/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77</v>
      </c>
      <c r="E44" s="116">
        <f>'６月'!K44</f>
        <v>113490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5584</v>
      </c>
      <c r="E45" s="116">
        <f>'６月'!K45</f>
        <v>2946451</v>
      </c>
      <c r="F45" s="112"/>
      <c r="G45" s="111"/>
      <c r="H45" s="110"/>
      <c r="I45" s="109"/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5515</v>
      </c>
      <c r="E46" s="116">
        <f>'６月'!K46</f>
        <v>867560</v>
      </c>
      <c r="F46" s="105"/>
      <c r="G46" s="104"/>
      <c r="H46" s="103"/>
      <c r="I46" s="102"/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3064</v>
      </c>
      <c r="E47" s="116">
        <f>'６月'!K47</f>
        <v>4465411</v>
      </c>
      <c r="F47" s="105"/>
      <c r="G47" s="104"/>
      <c r="H47" s="103"/>
      <c r="I47" s="102"/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4371</v>
      </c>
      <c r="E49" s="116">
        <f>'６月'!K49</f>
        <v>1903536</v>
      </c>
      <c r="F49" s="98"/>
      <c r="G49" s="97"/>
      <c r="H49" s="96"/>
      <c r="I49" s="95"/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291380</v>
      </c>
      <c r="K50" s="87">
        <f t="shared" si="0"/>
        <v>68457342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30495</v>
      </c>
      <c r="E10" s="116">
        <f>'７月'!K10</f>
        <v>7830989</v>
      </c>
      <c r="F10" s="119"/>
      <c r="G10" s="118"/>
      <c r="H10" s="117"/>
      <c r="I10" s="116"/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608</v>
      </c>
      <c r="E11" s="116">
        <f>'７月'!K11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3781</v>
      </c>
      <c r="E13" s="116">
        <f>'７月'!K13</f>
        <v>902532</v>
      </c>
      <c r="F13" s="105"/>
      <c r="G13" s="104"/>
      <c r="H13" s="103"/>
      <c r="I13" s="102"/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1363</v>
      </c>
      <c r="E17" s="116">
        <f>'７月'!K17</f>
        <v>4089000</v>
      </c>
      <c r="F17" s="105"/>
      <c r="G17" s="104"/>
      <c r="H17" s="103"/>
      <c r="I17" s="102"/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44</v>
      </c>
      <c r="E18" s="116">
        <f>'７月'!K18</f>
        <v>6315</v>
      </c>
      <c r="F18" s="105"/>
      <c r="G18" s="104"/>
      <c r="H18" s="103"/>
      <c r="I18" s="102"/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5123</v>
      </c>
      <c r="E22" s="116">
        <f>'７月'!K22</f>
        <v>737040</v>
      </c>
      <c r="F22" s="105"/>
      <c r="G22" s="104"/>
      <c r="H22" s="103"/>
      <c r="I22" s="102"/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2845</v>
      </c>
      <c r="E23" s="116">
        <f>'７月'!K23</f>
        <v>1898202</v>
      </c>
      <c r="F23" s="112"/>
      <c r="G23" s="111"/>
      <c r="H23" s="110"/>
      <c r="I23" s="109"/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25603</v>
      </c>
      <c r="E24" s="116">
        <f>'７月'!K24</f>
        <v>3070523</v>
      </c>
      <c r="F24" s="105"/>
      <c r="G24" s="104"/>
      <c r="H24" s="103"/>
      <c r="I24" s="102"/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6055</v>
      </c>
      <c r="E25" s="116">
        <f>'７月'!K25</f>
        <v>5360911</v>
      </c>
      <c r="F25" s="105"/>
      <c r="G25" s="104"/>
      <c r="H25" s="103"/>
      <c r="I25" s="102"/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19516</v>
      </c>
      <c r="E26" s="116">
        <f>'７月'!K26</f>
        <v>7487286</v>
      </c>
      <c r="F26" s="105"/>
      <c r="G26" s="104"/>
      <c r="H26" s="103"/>
      <c r="I26" s="102"/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2087</v>
      </c>
      <c r="E27" s="116">
        <f>'７月'!K27</f>
        <v>335350</v>
      </c>
      <c r="F27" s="105"/>
      <c r="G27" s="104"/>
      <c r="H27" s="103"/>
      <c r="I27" s="102"/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540</v>
      </c>
      <c r="E28" s="116">
        <f>'７月'!K28</f>
        <v>59400</v>
      </c>
      <c r="F28" s="105"/>
      <c r="G28" s="104"/>
      <c r="H28" s="103"/>
      <c r="I28" s="102"/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1138</v>
      </c>
      <c r="E29" s="116">
        <f>'７月'!K29</f>
        <v>357821</v>
      </c>
      <c r="F29" s="74"/>
      <c r="G29" s="111"/>
      <c r="H29" s="110"/>
      <c r="I29" s="109"/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1225</v>
      </c>
      <c r="E30" s="116">
        <f>'７月'!K30</f>
        <v>666285</v>
      </c>
      <c r="F30" s="112"/>
      <c r="G30" s="111"/>
      <c r="H30" s="110"/>
      <c r="I30" s="109"/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20</v>
      </c>
      <c r="E32" s="116">
        <f>'７月'!K32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26850</v>
      </c>
      <c r="E33" s="116">
        <f>'７月'!K33</f>
        <v>8736725</v>
      </c>
      <c r="F33" s="112"/>
      <c r="G33" s="111"/>
      <c r="H33" s="72"/>
      <c r="I33" s="109"/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108784</v>
      </c>
      <c r="E34" s="116">
        <f>'７月'!K34</f>
        <v>10032861</v>
      </c>
      <c r="F34" s="112"/>
      <c r="G34" s="111"/>
      <c r="H34" s="110"/>
      <c r="I34" s="109"/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629</v>
      </c>
      <c r="E35" s="116">
        <f>'７月'!K35</f>
        <v>78138</v>
      </c>
      <c r="F35" s="112"/>
      <c r="G35" s="111"/>
      <c r="H35" s="110"/>
      <c r="I35" s="109"/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58</v>
      </c>
      <c r="E36" s="116">
        <f>'７月'!K36</f>
        <v>11520</v>
      </c>
      <c r="F36" s="112"/>
      <c r="G36" s="111"/>
      <c r="H36" s="110"/>
      <c r="I36" s="109"/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568</v>
      </c>
      <c r="E38" s="116">
        <f>'７月'!K38</f>
        <v>114800</v>
      </c>
      <c r="F38" s="112"/>
      <c r="G38" s="111"/>
      <c r="H38" s="110"/>
      <c r="I38" s="109"/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1044</v>
      </c>
      <c r="E39" s="116">
        <f>'７月'!K39</f>
        <v>1148400</v>
      </c>
      <c r="F39" s="112"/>
      <c r="G39" s="111"/>
      <c r="H39" s="110"/>
      <c r="I39" s="109"/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29917</v>
      </c>
      <c r="E42" s="116">
        <f>'７月'!K42</f>
        <v>3721795</v>
      </c>
      <c r="F42" s="112"/>
      <c r="G42" s="111"/>
      <c r="H42" s="110"/>
      <c r="I42" s="109"/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4476</v>
      </c>
      <c r="E43" s="116">
        <f>'７月'!K43</f>
        <v>1455271</v>
      </c>
      <c r="F43" s="112"/>
      <c r="G43" s="111"/>
      <c r="H43" s="110"/>
      <c r="I43" s="109"/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77</v>
      </c>
      <c r="E44" s="116">
        <f>'７月'!K44</f>
        <v>113490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5584</v>
      </c>
      <c r="E45" s="116">
        <f>'７月'!K45</f>
        <v>2946451</v>
      </c>
      <c r="F45" s="112"/>
      <c r="G45" s="111"/>
      <c r="H45" s="110"/>
      <c r="I45" s="109"/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5515</v>
      </c>
      <c r="E46" s="116">
        <f>'７月'!K46</f>
        <v>867560</v>
      </c>
      <c r="F46" s="105"/>
      <c r="G46" s="104"/>
      <c r="H46" s="103"/>
      <c r="I46" s="102"/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3064</v>
      </c>
      <c r="E47" s="116">
        <f>'７月'!K47</f>
        <v>4465411</v>
      </c>
      <c r="F47" s="105"/>
      <c r="G47" s="104"/>
      <c r="H47" s="103"/>
      <c r="I47" s="102"/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4371</v>
      </c>
      <c r="E49" s="97">
        <f>'７月'!K49</f>
        <v>1903536</v>
      </c>
      <c r="F49" s="98"/>
      <c r="G49" s="97"/>
      <c r="H49" s="96"/>
      <c r="I49" s="95"/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30495</v>
      </c>
      <c r="E10" s="116">
        <f>'８月'!K10</f>
        <v>7830989</v>
      </c>
      <c r="F10" s="119"/>
      <c r="G10" s="118"/>
      <c r="H10" s="117"/>
      <c r="I10" s="116"/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608</v>
      </c>
      <c r="E11" s="116">
        <f>'８月'!K11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0</v>
      </c>
      <c r="E12" s="116">
        <f>'８月'!K12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3781</v>
      </c>
      <c r="E13" s="116">
        <f>'８月'!K13</f>
        <v>902532</v>
      </c>
      <c r="F13" s="105"/>
      <c r="G13" s="104"/>
      <c r="H13" s="103"/>
      <c r="I13" s="102"/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1363</v>
      </c>
      <c r="E17" s="116">
        <f>'８月'!K17</f>
        <v>4089000</v>
      </c>
      <c r="F17" s="105"/>
      <c r="G17" s="104"/>
      <c r="H17" s="103"/>
      <c r="I17" s="102"/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44</v>
      </c>
      <c r="E18" s="116">
        <f>'８月'!K18</f>
        <v>6315</v>
      </c>
      <c r="F18" s="105"/>
      <c r="G18" s="104"/>
      <c r="H18" s="103"/>
      <c r="I18" s="102"/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5123</v>
      </c>
      <c r="E22" s="116">
        <f>'８月'!K22</f>
        <v>737040</v>
      </c>
      <c r="F22" s="105"/>
      <c r="G22" s="104"/>
      <c r="H22" s="103"/>
      <c r="I22" s="102"/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2845</v>
      </c>
      <c r="E23" s="116">
        <f>'８月'!K23</f>
        <v>1898202</v>
      </c>
      <c r="F23" s="112"/>
      <c r="G23" s="111"/>
      <c r="H23" s="110"/>
      <c r="I23" s="109"/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25603</v>
      </c>
      <c r="E24" s="116">
        <f>'８月'!K24</f>
        <v>3070523</v>
      </c>
      <c r="F24" s="105"/>
      <c r="G24" s="104"/>
      <c r="H24" s="103"/>
      <c r="I24" s="102"/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6055</v>
      </c>
      <c r="E25" s="116">
        <f>'８月'!K25</f>
        <v>5360911</v>
      </c>
      <c r="F25" s="105"/>
      <c r="G25" s="104"/>
      <c r="H25" s="103"/>
      <c r="I25" s="102"/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19516</v>
      </c>
      <c r="E26" s="116">
        <f>'８月'!K26</f>
        <v>7487286</v>
      </c>
      <c r="F26" s="105"/>
      <c r="G26" s="104"/>
      <c r="H26" s="103"/>
      <c r="I26" s="102"/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2087</v>
      </c>
      <c r="E27" s="116">
        <f>'８月'!K27</f>
        <v>335350</v>
      </c>
      <c r="F27" s="105"/>
      <c r="G27" s="104"/>
      <c r="H27" s="103"/>
      <c r="I27" s="102"/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540</v>
      </c>
      <c r="E28" s="116">
        <f>'８月'!K28</f>
        <v>59400</v>
      </c>
      <c r="F28" s="105"/>
      <c r="G28" s="104"/>
      <c r="H28" s="103"/>
      <c r="I28" s="102"/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1138</v>
      </c>
      <c r="E29" s="116">
        <f>'８月'!K29</f>
        <v>357821</v>
      </c>
      <c r="F29" s="74"/>
      <c r="G29" s="111"/>
      <c r="H29" s="110"/>
      <c r="I29" s="109"/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1225</v>
      </c>
      <c r="E30" s="116">
        <f>'８月'!K30</f>
        <v>666285</v>
      </c>
      <c r="F30" s="112"/>
      <c r="G30" s="111"/>
      <c r="H30" s="110"/>
      <c r="I30" s="109"/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20</v>
      </c>
      <c r="E32" s="116">
        <f>'８月'!K32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26850</v>
      </c>
      <c r="E33" s="116">
        <f>'８月'!K33</f>
        <v>8736725</v>
      </c>
      <c r="F33" s="112"/>
      <c r="G33" s="111"/>
      <c r="H33" s="72"/>
      <c r="I33" s="109"/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108784</v>
      </c>
      <c r="E34" s="116">
        <f>'８月'!K34</f>
        <v>10032861</v>
      </c>
      <c r="F34" s="112"/>
      <c r="G34" s="111"/>
      <c r="H34" s="110"/>
      <c r="I34" s="109"/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629</v>
      </c>
      <c r="E35" s="116">
        <f>'８月'!K35</f>
        <v>78138</v>
      </c>
      <c r="F35" s="112"/>
      <c r="G35" s="111"/>
      <c r="H35" s="110"/>
      <c r="I35" s="109"/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58</v>
      </c>
      <c r="E36" s="116">
        <f>'８月'!K36</f>
        <v>11520</v>
      </c>
      <c r="F36" s="112"/>
      <c r="G36" s="111"/>
      <c r="H36" s="110"/>
      <c r="I36" s="109"/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568</v>
      </c>
      <c r="E38" s="116">
        <f>'８月'!K38</f>
        <v>114800</v>
      </c>
      <c r="F38" s="112"/>
      <c r="G38" s="111"/>
      <c r="H38" s="110"/>
      <c r="I38" s="109"/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1044</v>
      </c>
      <c r="E39" s="116">
        <f>'８月'!K39</f>
        <v>1148400</v>
      </c>
      <c r="F39" s="112"/>
      <c r="G39" s="111"/>
      <c r="H39" s="110"/>
      <c r="I39" s="109"/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29917</v>
      </c>
      <c r="E42" s="116">
        <f>'８月'!K42</f>
        <v>3721795</v>
      </c>
      <c r="F42" s="112"/>
      <c r="G42" s="111"/>
      <c r="H42" s="110"/>
      <c r="I42" s="109"/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4476</v>
      </c>
      <c r="E43" s="116">
        <f>'８月'!K43</f>
        <v>1455271</v>
      </c>
      <c r="F43" s="112"/>
      <c r="G43" s="111"/>
      <c r="H43" s="110"/>
      <c r="I43" s="109"/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77</v>
      </c>
      <c r="E44" s="116">
        <f>'８月'!K44</f>
        <v>113490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5584</v>
      </c>
      <c r="E45" s="116">
        <f>'８月'!K45</f>
        <v>2946451</v>
      </c>
      <c r="F45" s="112"/>
      <c r="G45" s="111"/>
      <c r="H45" s="110"/>
      <c r="I45" s="109"/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5515</v>
      </c>
      <c r="E46" s="116">
        <f>'８月'!K46</f>
        <v>867560</v>
      </c>
      <c r="F46" s="105"/>
      <c r="G46" s="104"/>
      <c r="H46" s="103"/>
      <c r="I46" s="102"/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3064</v>
      </c>
      <c r="E47" s="116">
        <f>'８月'!K47</f>
        <v>4465411</v>
      </c>
      <c r="F47" s="105"/>
      <c r="G47" s="104"/>
      <c r="H47" s="103"/>
      <c r="I47" s="102"/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4371</v>
      </c>
      <c r="E49" s="97">
        <f>'８月'!K49</f>
        <v>1903536</v>
      </c>
      <c r="F49" s="98"/>
      <c r="G49" s="97"/>
      <c r="H49" s="96"/>
      <c r="I49" s="95"/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2017-06-28T07:17:47Z</cp:lastPrinted>
  <dcterms:created xsi:type="dcterms:W3CDTF">2001-03-04T05:07:28Z</dcterms:created>
  <dcterms:modified xsi:type="dcterms:W3CDTF">2017-06-28T07:18:01Z</dcterms:modified>
  <cp:category/>
  <cp:version/>
  <cp:contentType/>
  <cp:contentStatus/>
</cp:coreProperties>
</file>