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<sst xmlns="http://schemas.openxmlformats.org/spreadsheetml/2006/main" count="865" uniqueCount="74">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</sst>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49" sqref="N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24859</v>
      </c>
      <c r="E10" s="40">
        <v>5934324</v>
      </c>
      <c r="F10" s="41">
        <v>2328</v>
      </c>
      <c r="G10" s="42">
        <v>456550</v>
      </c>
      <c r="H10" s="43">
        <v>3574</v>
      </c>
      <c r="I10" s="40">
        <v>694938</v>
      </c>
      <c r="J10" s="29">
        <f aca="true" t="shared" si="0" ref="J10:J50">D10+F10-H10</f>
        <v>23613</v>
      </c>
      <c r="K10" s="30">
        <f aca="true" t="shared" si="1" ref="K10:K50">E10+G10-I10</f>
        <v>5695936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914</v>
      </c>
      <c r="E11" s="45">
        <v>103080</v>
      </c>
      <c r="F11" s="46">
        <v>0</v>
      </c>
      <c r="G11" s="47">
        <v>0</v>
      </c>
      <c r="H11" s="48">
        <v>20</v>
      </c>
      <c r="I11" s="45">
        <v>0</v>
      </c>
      <c r="J11" s="32">
        <f t="shared" si="0"/>
        <v>894</v>
      </c>
      <c r="K11" s="33">
        <f t="shared" si="1"/>
        <v>103080</v>
      </c>
      <c r="L11" s="34"/>
    </row>
    <row r="12" spans="2:12" ht="20.25" customHeight="1">
      <c r="B12" s="21">
        <v>3</v>
      </c>
      <c r="C12" s="22" t="s">
        <v>8</v>
      </c>
      <c r="D12" s="44">
        <v>180</v>
      </c>
      <c r="E12" s="45">
        <v>23803</v>
      </c>
      <c r="F12" s="46">
        <v>0</v>
      </c>
      <c r="G12" s="47">
        <v>0</v>
      </c>
      <c r="H12" s="48">
        <v>24</v>
      </c>
      <c r="I12" s="45">
        <v>3172</v>
      </c>
      <c r="J12" s="32">
        <f t="shared" si="0"/>
        <v>156</v>
      </c>
      <c r="K12" s="33">
        <f t="shared" si="1"/>
        <v>20631</v>
      </c>
      <c r="L12" s="34"/>
    </row>
    <row r="13" spans="2:12" ht="20.25" customHeight="1">
      <c r="B13" s="21">
        <v>4</v>
      </c>
      <c r="C13" s="22" t="s">
        <v>9</v>
      </c>
      <c r="D13" s="44">
        <v>3500</v>
      </c>
      <c r="E13" s="45">
        <v>832412</v>
      </c>
      <c r="F13" s="46">
        <v>1503</v>
      </c>
      <c r="G13" s="47">
        <v>356715</v>
      </c>
      <c r="H13" s="48">
        <v>443</v>
      </c>
      <c r="I13" s="45">
        <v>108623</v>
      </c>
      <c r="J13" s="32">
        <f t="shared" si="0"/>
        <v>4560</v>
      </c>
      <c r="K13" s="33">
        <f t="shared" si="1"/>
        <v>1080504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2167</v>
      </c>
      <c r="E17" s="45">
        <v>6520330</v>
      </c>
      <c r="F17" s="46">
        <v>1251</v>
      </c>
      <c r="G17" s="47">
        <v>3827583</v>
      </c>
      <c r="H17" s="48">
        <v>1451</v>
      </c>
      <c r="I17" s="45">
        <v>4431410</v>
      </c>
      <c r="J17" s="32">
        <f t="shared" si="0"/>
        <v>1967</v>
      </c>
      <c r="K17" s="33">
        <f t="shared" si="1"/>
        <v>5916503</v>
      </c>
      <c r="L17" s="34"/>
    </row>
    <row r="18" spans="2:12" ht="20.25" customHeight="1">
      <c r="B18" s="21">
        <v>9</v>
      </c>
      <c r="C18" s="22" t="s">
        <v>14</v>
      </c>
      <c r="D18" s="44">
        <v>128</v>
      </c>
      <c r="E18" s="45">
        <v>21255</v>
      </c>
      <c r="F18" s="46">
        <v>87</v>
      </c>
      <c r="G18" s="47">
        <v>7416</v>
      </c>
      <c r="H18" s="48">
        <v>98</v>
      </c>
      <c r="I18" s="45">
        <v>11352</v>
      </c>
      <c r="J18" s="32">
        <f t="shared" si="0"/>
        <v>117</v>
      </c>
      <c r="K18" s="33">
        <f t="shared" si="1"/>
        <v>17319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8804</v>
      </c>
      <c r="E22" s="45">
        <v>1059307</v>
      </c>
      <c r="F22" s="46">
        <v>2684</v>
      </c>
      <c r="G22" s="47">
        <v>365380</v>
      </c>
      <c r="H22" s="48">
        <v>2774</v>
      </c>
      <c r="I22" s="45">
        <v>333440</v>
      </c>
      <c r="J22" s="32">
        <f t="shared" si="0"/>
        <v>8714</v>
      </c>
      <c r="K22" s="33">
        <f t="shared" si="1"/>
        <v>1091247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3015</v>
      </c>
      <c r="E23" s="59">
        <v>2786730</v>
      </c>
      <c r="F23" s="56">
        <v>1266</v>
      </c>
      <c r="G23" s="57">
        <v>1914550</v>
      </c>
      <c r="H23" s="58">
        <v>1597</v>
      </c>
      <c r="I23" s="59">
        <v>1545738</v>
      </c>
      <c r="J23" s="64">
        <f t="shared" si="0"/>
        <v>2684</v>
      </c>
      <c r="K23" s="65">
        <f t="shared" si="1"/>
        <v>3155542</v>
      </c>
      <c r="L23" s="71"/>
    </row>
    <row r="24" spans="2:12" ht="20.25" customHeight="1">
      <c r="B24" s="21">
        <v>15</v>
      </c>
      <c r="C24" s="22" t="s">
        <v>20</v>
      </c>
      <c r="D24" s="44">
        <v>25897</v>
      </c>
      <c r="E24" s="45">
        <v>3242335</v>
      </c>
      <c r="F24" s="46">
        <v>773</v>
      </c>
      <c r="G24" s="47">
        <v>1383597</v>
      </c>
      <c r="H24" s="48">
        <v>771</v>
      </c>
      <c r="I24" s="45">
        <v>1360179</v>
      </c>
      <c r="J24" s="32">
        <f t="shared" si="0"/>
        <v>25899</v>
      </c>
      <c r="K24" s="33">
        <f t="shared" si="1"/>
        <v>3265753</v>
      </c>
      <c r="L24" s="34"/>
    </row>
    <row r="25" spans="2:12" ht="20.25" customHeight="1">
      <c r="B25" s="21">
        <v>16</v>
      </c>
      <c r="C25" s="22" t="s">
        <v>21</v>
      </c>
      <c r="D25" s="44">
        <v>7251</v>
      </c>
      <c r="E25" s="45">
        <v>4855010</v>
      </c>
      <c r="F25" s="46">
        <f>3742+40</f>
        <v>3782</v>
      </c>
      <c r="G25" s="47">
        <f>1034311+145133</f>
        <v>1179444</v>
      </c>
      <c r="H25" s="48">
        <f>4316+38</f>
        <v>4354</v>
      </c>
      <c r="I25" s="45">
        <f>1028480+125280</f>
        <v>1153760</v>
      </c>
      <c r="J25" s="32">
        <f t="shared" si="0"/>
        <v>6679</v>
      </c>
      <c r="K25" s="33">
        <f t="shared" si="1"/>
        <v>4880694</v>
      </c>
      <c r="L25" s="34"/>
    </row>
    <row r="26" spans="2:12" ht="20.25" customHeight="1">
      <c r="B26" s="21">
        <v>17</v>
      </c>
      <c r="C26" s="22" t="s">
        <v>22</v>
      </c>
      <c r="D26" s="44">
        <v>20575</v>
      </c>
      <c r="E26" s="45">
        <v>8580283</v>
      </c>
      <c r="F26" s="46">
        <v>6373</v>
      </c>
      <c r="G26" s="47">
        <v>1158403</v>
      </c>
      <c r="H26" s="48">
        <v>6666</v>
      </c>
      <c r="I26" s="45">
        <v>1453389</v>
      </c>
      <c r="J26" s="32">
        <f t="shared" si="0"/>
        <v>20282</v>
      </c>
      <c r="K26" s="33">
        <f t="shared" si="1"/>
        <v>8285297</v>
      </c>
      <c r="L26" s="34"/>
    </row>
    <row r="27" spans="2:12" ht="20.25" customHeight="1">
      <c r="B27" s="21">
        <v>18</v>
      </c>
      <c r="C27" s="22" t="s">
        <v>51</v>
      </c>
      <c r="D27" s="44">
        <v>2068</v>
      </c>
      <c r="E27" s="45">
        <v>335500</v>
      </c>
      <c r="F27" s="46">
        <v>179</v>
      </c>
      <c r="G27" s="47">
        <v>49400</v>
      </c>
      <c r="H27" s="48">
        <v>223</v>
      </c>
      <c r="I27" s="45">
        <v>63950</v>
      </c>
      <c r="J27" s="32">
        <f t="shared" si="0"/>
        <v>2024</v>
      </c>
      <c r="K27" s="33">
        <f t="shared" si="1"/>
        <v>320950</v>
      </c>
      <c r="L27" s="34"/>
    </row>
    <row r="28" spans="2:12" ht="20.25" customHeight="1">
      <c r="B28" s="21">
        <v>19</v>
      </c>
      <c r="C28" s="22" t="s">
        <v>23</v>
      </c>
      <c r="D28" s="44">
        <v>760</v>
      </c>
      <c r="E28" s="45">
        <v>83600</v>
      </c>
      <c r="F28" s="46">
        <v>700</v>
      </c>
      <c r="G28" s="47">
        <v>77000</v>
      </c>
      <c r="H28" s="48">
        <v>730</v>
      </c>
      <c r="I28" s="45">
        <v>80300</v>
      </c>
      <c r="J28" s="32">
        <f t="shared" si="0"/>
        <v>730</v>
      </c>
      <c r="K28" s="33">
        <f t="shared" si="1"/>
        <v>80300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1100</v>
      </c>
      <c r="E29" s="59">
        <v>359026</v>
      </c>
      <c r="F29" s="74">
        <f>21+119</f>
        <v>140</v>
      </c>
      <c r="G29" s="57">
        <f>4200+105350</f>
        <v>109550</v>
      </c>
      <c r="H29" s="58">
        <f>19+70</f>
        <v>89</v>
      </c>
      <c r="I29" s="59">
        <f>3800+89595</f>
        <v>93395</v>
      </c>
      <c r="J29" s="64">
        <f t="shared" si="0"/>
        <v>1151</v>
      </c>
      <c r="K29" s="65">
        <f t="shared" si="1"/>
        <v>375181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1354</v>
      </c>
      <c r="E30" s="59">
        <v>745560</v>
      </c>
      <c r="F30" s="56">
        <f>472+310</f>
        <v>782</v>
      </c>
      <c r="G30" s="57">
        <f>212229+87396</f>
        <v>299625</v>
      </c>
      <c r="H30" s="58">
        <f>283+361</f>
        <v>644</v>
      </c>
      <c r="I30" s="59">
        <f>107022+81720</f>
        <v>188742</v>
      </c>
      <c r="J30" s="64">
        <f t="shared" si="0"/>
        <v>1492</v>
      </c>
      <c r="K30" s="65">
        <f t="shared" si="1"/>
        <v>856443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9</v>
      </c>
      <c r="E32" s="59">
        <v>7612</v>
      </c>
      <c r="F32" s="56">
        <v>0</v>
      </c>
      <c r="G32" s="57">
        <v>0</v>
      </c>
      <c r="H32" s="58">
        <v>9</v>
      </c>
      <c r="I32" s="59">
        <v>7612</v>
      </c>
      <c r="J32" s="64">
        <f t="shared" si="0"/>
        <v>0</v>
      </c>
      <c r="K32" s="65">
        <f t="shared" si="1"/>
        <v>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21654</v>
      </c>
      <c r="E33" s="59">
        <v>6688688</v>
      </c>
      <c r="F33" s="56">
        <v>17251</v>
      </c>
      <c r="G33" s="57">
        <v>5436735</v>
      </c>
      <c r="H33" s="72">
        <v>17458</v>
      </c>
      <c r="I33" s="59">
        <v>5477316</v>
      </c>
      <c r="J33" s="64">
        <f t="shared" si="0"/>
        <v>21447</v>
      </c>
      <c r="K33" s="65">
        <f t="shared" si="1"/>
        <v>6648107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79908</v>
      </c>
      <c r="E34" s="59">
        <v>7186898</v>
      </c>
      <c r="F34" s="56">
        <f>23036+122</f>
        <v>23158</v>
      </c>
      <c r="G34" s="57">
        <f>4451027+304400</f>
        <v>4755427</v>
      </c>
      <c r="H34" s="58">
        <f>20896+96</f>
        <v>20992</v>
      </c>
      <c r="I34" s="59">
        <f>4167569+263320</f>
        <v>4430889</v>
      </c>
      <c r="J34" s="64">
        <f t="shared" si="0"/>
        <v>82074</v>
      </c>
      <c r="K34" s="65">
        <f t="shared" si="1"/>
        <v>7511436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999</v>
      </c>
      <c r="E35" s="59">
        <v>111393</v>
      </c>
      <c r="F35" s="56">
        <v>1239</v>
      </c>
      <c r="G35" s="57">
        <v>153712</v>
      </c>
      <c r="H35" s="58">
        <v>1319</v>
      </c>
      <c r="I35" s="59">
        <v>167099</v>
      </c>
      <c r="J35" s="64">
        <f t="shared" si="0"/>
        <v>919</v>
      </c>
      <c r="K35" s="65">
        <f t="shared" si="1"/>
        <v>98006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221</v>
      </c>
      <c r="E36" s="59">
        <v>45080</v>
      </c>
      <c r="F36" s="56">
        <v>184</v>
      </c>
      <c r="G36" s="57">
        <v>42240</v>
      </c>
      <c r="H36" s="58">
        <v>205</v>
      </c>
      <c r="I36" s="59">
        <v>45640</v>
      </c>
      <c r="J36" s="64">
        <f t="shared" si="0"/>
        <v>200</v>
      </c>
      <c r="K36" s="65">
        <f t="shared" si="1"/>
        <v>41680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772</v>
      </c>
      <c r="E38" s="59">
        <v>147760</v>
      </c>
      <c r="F38" s="56">
        <v>40</v>
      </c>
      <c r="G38" s="57">
        <v>8000</v>
      </c>
      <c r="H38" s="58">
        <v>30</v>
      </c>
      <c r="I38" s="59">
        <v>6000</v>
      </c>
      <c r="J38" s="64">
        <f t="shared" si="0"/>
        <v>782</v>
      </c>
      <c r="K38" s="65">
        <f t="shared" si="1"/>
        <v>149760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140</v>
      </c>
      <c r="G39" s="57">
        <v>154000</v>
      </c>
      <c r="H39" s="58">
        <v>200</v>
      </c>
      <c r="I39" s="59">
        <v>220000</v>
      </c>
      <c r="J39" s="64">
        <f t="shared" si="0"/>
        <v>1084</v>
      </c>
      <c r="K39" s="65">
        <f t="shared" si="1"/>
        <v>1192400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9525</v>
      </c>
      <c r="E42" s="59">
        <v>2628865</v>
      </c>
      <c r="F42" s="56">
        <v>12288</v>
      </c>
      <c r="G42" s="57">
        <v>3630649</v>
      </c>
      <c r="H42" s="58">
        <v>12701</v>
      </c>
      <c r="I42" s="59">
        <v>3603448</v>
      </c>
      <c r="J42" s="64">
        <f t="shared" si="0"/>
        <v>9112</v>
      </c>
      <c r="K42" s="65">
        <f t="shared" si="1"/>
        <v>2656066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6697</v>
      </c>
      <c r="E43" s="59">
        <v>1850349</v>
      </c>
      <c r="F43" s="56">
        <v>6252</v>
      </c>
      <c r="G43" s="57">
        <v>1912863</v>
      </c>
      <c r="H43" s="58">
        <v>7548</v>
      </c>
      <c r="I43" s="59">
        <v>2106222</v>
      </c>
      <c r="J43" s="64">
        <f t="shared" si="0"/>
        <v>5401</v>
      </c>
      <c r="K43" s="65">
        <f t="shared" si="1"/>
        <v>1656990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77</v>
      </c>
      <c r="E44" s="59">
        <v>113700</v>
      </c>
      <c r="F44" s="56">
        <v>1</v>
      </c>
      <c r="G44" s="57">
        <v>1500</v>
      </c>
      <c r="H44" s="58">
        <v>1</v>
      </c>
      <c r="I44" s="59">
        <v>1500</v>
      </c>
      <c r="J44" s="64">
        <f t="shared" si="0"/>
        <v>77</v>
      </c>
      <c r="K44" s="65">
        <f t="shared" si="1"/>
        <v>113700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6677</v>
      </c>
      <c r="E45" s="59">
        <v>3078321</v>
      </c>
      <c r="F45" s="56">
        <v>3505</v>
      </c>
      <c r="G45" s="57">
        <v>720498</v>
      </c>
      <c r="H45" s="58">
        <v>2414</v>
      </c>
      <c r="I45" s="59">
        <v>302853</v>
      </c>
      <c r="J45" s="64">
        <f t="shared" si="0"/>
        <v>7768</v>
      </c>
      <c r="K45" s="65">
        <f t="shared" si="1"/>
        <v>3495966</v>
      </c>
      <c r="L45" s="71"/>
    </row>
    <row r="46" spans="2:12" ht="20.25" customHeight="1">
      <c r="B46" s="21">
        <v>37</v>
      </c>
      <c r="C46" s="22" t="s">
        <v>41</v>
      </c>
      <c r="D46" s="44">
        <v>3550</v>
      </c>
      <c r="E46" s="45">
        <v>621691</v>
      </c>
      <c r="F46" s="46">
        <v>3468</v>
      </c>
      <c r="G46" s="47">
        <v>623100</v>
      </c>
      <c r="H46" s="48">
        <v>2559</v>
      </c>
      <c r="I46" s="45">
        <v>444109</v>
      </c>
      <c r="J46" s="32">
        <f t="shared" si="0"/>
        <v>4459</v>
      </c>
      <c r="K46" s="33">
        <f t="shared" si="1"/>
        <v>800682</v>
      </c>
      <c r="L46" s="34"/>
    </row>
    <row r="47" spans="2:12" ht="32.25" customHeight="1">
      <c r="B47" s="21">
        <v>38</v>
      </c>
      <c r="C47" s="22" t="s">
        <v>42</v>
      </c>
      <c r="D47" s="44">
        <v>6800</v>
      </c>
      <c r="E47" s="45">
        <v>3505067</v>
      </c>
      <c r="F47" s="46">
        <v>2452</v>
      </c>
      <c r="G47" s="47">
        <v>3953260</v>
      </c>
      <c r="H47" s="48">
        <f>2417+2</f>
        <v>2419</v>
      </c>
      <c r="I47" s="45">
        <f>3897682+8000</f>
        <v>3905682</v>
      </c>
      <c r="J47" s="32">
        <f t="shared" si="0"/>
        <v>6833</v>
      </c>
      <c r="K47" s="33">
        <f t="shared" si="1"/>
        <v>3552645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5532</v>
      </c>
      <c r="E49" s="50">
        <v>1721659</v>
      </c>
      <c r="F49" s="51">
        <v>3857</v>
      </c>
      <c r="G49" s="52">
        <v>1067687</v>
      </c>
      <c r="H49" s="53">
        <v>3958</v>
      </c>
      <c r="I49" s="50">
        <v>1021978</v>
      </c>
      <c r="J49" s="35">
        <f>D49+F49-H49</f>
        <v>5431</v>
      </c>
      <c r="K49" s="36">
        <f>E49+G49-I49</f>
        <v>1767368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246137</v>
      </c>
      <c r="E50" s="66">
        <f t="shared" si="2"/>
        <v>64448038</v>
      </c>
      <c r="F50" s="68">
        <f t="shared" si="2"/>
        <v>95683</v>
      </c>
      <c r="G50" s="69">
        <f t="shared" si="2"/>
        <v>33644884</v>
      </c>
      <c r="H50" s="68">
        <f t="shared" si="2"/>
        <v>95271</v>
      </c>
      <c r="I50" s="69">
        <f t="shared" si="2"/>
        <v>33262736</v>
      </c>
      <c r="J50" s="70">
        <f t="shared" si="0"/>
        <v>246549</v>
      </c>
      <c r="K50" s="69">
        <f t="shared" si="1"/>
        <v>64830186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22449</v>
      </c>
      <c r="E10" s="116">
        <f>'９月'!K10</f>
        <v>5542479</v>
      </c>
      <c r="F10" s="119"/>
      <c r="G10" s="118"/>
      <c r="H10" s="117"/>
      <c r="I10" s="116"/>
      <c r="J10" s="115">
        <f aca="true" t="shared" si="0" ref="J10:K50">D10+F10-H10</f>
        <v>22449</v>
      </c>
      <c r="K10" s="114">
        <f t="shared" si="0"/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944</v>
      </c>
      <c r="E11" s="116">
        <f>'９月'!K11</f>
        <v>113580</v>
      </c>
      <c r="F11" s="105"/>
      <c r="G11" s="104"/>
      <c r="H11" s="103"/>
      <c r="I11" s="102"/>
      <c r="J11" s="101">
        <f t="shared" si="0"/>
        <v>944</v>
      </c>
      <c r="K11" s="100">
        <f t="shared" si="0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148</v>
      </c>
      <c r="E12" s="116">
        <f>'９月'!K12</f>
        <v>19491</v>
      </c>
      <c r="F12" s="105"/>
      <c r="G12" s="104"/>
      <c r="H12" s="103"/>
      <c r="I12" s="102"/>
      <c r="J12" s="101">
        <f t="shared" si="0"/>
        <v>148</v>
      </c>
      <c r="K12" s="100">
        <f t="shared" si="0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4794</v>
      </c>
      <c r="E13" s="116">
        <f>'９月'!K13</f>
        <v>1142259</v>
      </c>
      <c r="F13" s="105"/>
      <c r="G13" s="104"/>
      <c r="H13" s="103"/>
      <c r="I13" s="102"/>
      <c r="J13" s="101">
        <f t="shared" si="0"/>
        <v>4794</v>
      </c>
      <c r="K13" s="100">
        <f t="shared" si="0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2094</v>
      </c>
      <c r="E17" s="116">
        <f>'９月'!K17</f>
        <v>6339160</v>
      </c>
      <c r="F17" s="105"/>
      <c r="G17" s="104"/>
      <c r="H17" s="103"/>
      <c r="I17" s="102"/>
      <c r="J17" s="101">
        <f t="shared" si="0"/>
        <v>2094</v>
      </c>
      <c r="K17" s="100">
        <f t="shared" si="0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79</v>
      </c>
      <c r="E18" s="116">
        <f>'９月'!K18</f>
        <v>10171</v>
      </c>
      <c r="F18" s="105"/>
      <c r="G18" s="104"/>
      <c r="H18" s="103"/>
      <c r="I18" s="102"/>
      <c r="J18" s="101">
        <f t="shared" si="0"/>
        <v>79</v>
      </c>
      <c r="K18" s="100">
        <f t="shared" si="0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9498</v>
      </c>
      <c r="E22" s="116">
        <f>'９月'!K22</f>
        <v>1206067</v>
      </c>
      <c r="F22" s="105"/>
      <c r="G22" s="104"/>
      <c r="H22" s="103"/>
      <c r="I22" s="102"/>
      <c r="J22" s="101">
        <f t="shared" si="0"/>
        <v>9498</v>
      </c>
      <c r="K22" s="100">
        <f t="shared" si="0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2544</v>
      </c>
      <c r="E23" s="116">
        <f>'９月'!K23</f>
        <v>3366120</v>
      </c>
      <c r="F23" s="112"/>
      <c r="G23" s="111"/>
      <c r="H23" s="110"/>
      <c r="I23" s="109"/>
      <c r="J23" s="108">
        <f t="shared" si="0"/>
        <v>2544</v>
      </c>
      <c r="K23" s="107">
        <f t="shared" si="0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25833</v>
      </c>
      <c r="E24" s="116">
        <f>'９月'!K24</f>
        <v>3272657</v>
      </c>
      <c r="F24" s="105"/>
      <c r="G24" s="104"/>
      <c r="H24" s="103"/>
      <c r="I24" s="102"/>
      <c r="J24" s="101">
        <f t="shared" si="0"/>
        <v>25833</v>
      </c>
      <c r="K24" s="100">
        <f t="shared" si="0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7298</v>
      </c>
      <c r="E25" s="116">
        <f>'９月'!K25</f>
        <v>5407158</v>
      </c>
      <c r="F25" s="105"/>
      <c r="G25" s="104"/>
      <c r="H25" s="103"/>
      <c r="I25" s="102"/>
      <c r="J25" s="101">
        <f t="shared" si="0"/>
        <v>7298</v>
      </c>
      <c r="K25" s="100">
        <f t="shared" si="0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20702</v>
      </c>
      <c r="E26" s="116">
        <f>'９月'!K26</f>
        <v>7699231</v>
      </c>
      <c r="F26" s="105"/>
      <c r="G26" s="104"/>
      <c r="H26" s="103"/>
      <c r="I26" s="102"/>
      <c r="J26" s="101">
        <f t="shared" si="0"/>
        <v>20702</v>
      </c>
      <c r="K26" s="100">
        <f t="shared" si="0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2105</v>
      </c>
      <c r="E27" s="116">
        <f>'９月'!K27</f>
        <v>337900</v>
      </c>
      <c r="F27" s="105"/>
      <c r="G27" s="104"/>
      <c r="H27" s="103"/>
      <c r="I27" s="102"/>
      <c r="J27" s="101">
        <f t="shared" si="0"/>
        <v>2105</v>
      </c>
      <c r="K27" s="100">
        <f t="shared" si="0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650</v>
      </c>
      <c r="E28" s="116">
        <f>'９月'!K28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1127</v>
      </c>
      <c r="E29" s="116">
        <f>'９月'!K29</f>
        <v>375421</v>
      </c>
      <c r="F29" s="74"/>
      <c r="G29" s="111"/>
      <c r="H29" s="110"/>
      <c r="I29" s="109"/>
      <c r="J29" s="108">
        <f t="shared" si="0"/>
        <v>1127</v>
      </c>
      <c r="K29" s="107">
        <f t="shared" si="0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1636</v>
      </c>
      <c r="E30" s="116">
        <f>'９月'!K30</f>
        <v>932618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6</v>
      </c>
      <c r="E32" s="116">
        <f>'９月'!K32</f>
        <v>5277</v>
      </c>
      <c r="F32" s="112"/>
      <c r="G32" s="111"/>
      <c r="H32" s="110"/>
      <c r="I32" s="109"/>
      <c r="J32" s="108">
        <f t="shared" si="0"/>
        <v>6</v>
      </c>
      <c r="K32" s="107">
        <f t="shared" si="0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23895</v>
      </c>
      <c r="E33" s="116">
        <f>'９月'!K33</f>
        <v>7561441</v>
      </c>
      <c r="F33" s="112"/>
      <c r="G33" s="111"/>
      <c r="H33" s="72"/>
      <c r="I33" s="109"/>
      <c r="J33" s="108">
        <f t="shared" si="0"/>
        <v>23895</v>
      </c>
      <c r="K33" s="107">
        <f t="shared" si="0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82830</v>
      </c>
      <c r="E34" s="116">
        <f>'９月'!K34</f>
        <v>7768846</v>
      </c>
      <c r="F34" s="112"/>
      <c r="G34" s="111"/>
      <c r="H34" s="110"/>
      <c r="I34" s="109"/>
      <c r="J34" s="108">
        <f t="shared" si="0"/>
        <v>82830</v>
      </c>
      <c r="K34" s="107">
        <f t="shared" si="0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1307</v>
      </c>
      <c r="E35" s="116">
        <f>'９月'!K35</f>
        <v>126335</v>
      </c>
      <c r="F35" s="112"/>
      <c r="G35" s="111"/>
      <c r="H35" s="110"/>
      <c r="I35" s="109"/>
      <c r="J35" s="108">
        <f t="shared" si="0"/>
        <v>1307</v>
      </c>
      <c r="K35" s="107">
        <f t="shared" si="0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212</v>
      </c>
      <c r="E36" s="116">
        <f>'９月'!K36</f>
        <v>43240</v>
      </c>
      <c r="F36" s="112"/>
      <c r="G36" s="111"/>
      <c r="H36" s="110"/>
      <c r="I36" s="109"/>
      <c r="J36" s="108">
        <f t="shared" si="0"/>
        <v>212</v>
      </c>
      <c r="K36" s="107">
        <f t="shared" si="0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785</v>
      </c>
      <c r="E38" s="116">
        <f>'９月'!K38</f>
        <v>151920</v>
      </c>
      <c r="F38" s="112"/>
      <c r="G38" s="111"/>
      <c r="H38" s="110"/>
      <c r="I38" s="109"/>
      <c r="J38" s="108">
        <f t="shared" si="0"/>
        <v>785</v>
      </c>
      <c r="K38" s="107">
        <f t="shared" si="0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1184</v>
      </c>
      <c r="E39" s="116">
        <f>'９月'!K39</f>
        <v>1302400</v>
      </c>
      <c r="F39" s="112"/>
      <c r="G39" s="111"/>
      <c r="H39" s="110"/>
      <c r="I39" s="109"/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11334</v>
      </c>
      <c r="E42" s="116">
        <f>'９月'!K42</f>
        <v>3580753</v>
      </c>
      <c r="F42" s="112"/>
      <c r="G42" s="111"/>
      <c r="H42" s="110"/>
      <c r="I42" s="109"/>
      <c r="J42" s="108">
        <f t="shared" si="0"/>
        <v>11334</v>
      </c>
      <c r="K42" s="107">
        <f t="shared" si="0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4648</v>
      </c>
      <c r="E43" s="116">
        <f>'９月'!K43</f>
        <v>1336216</v>
      </c>
      <c r="F43" s="112"/>
      <c r="G43" s="111"/>
      <c r="H43" s="110"/>
      <c r="I43" s="109"/>
      <c r="J43" s="108">
        <f t="shared" si="0"/>
        <v>4648</v>
      </c>
      <c r="K43" s="107">
        <f t="shared" si="0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77</v>
      </c>
      <c r="E44" s="116">
        <f>'９月'!K44</f>
        <v>113700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9724</v>
      </c>
      <c r="E45" s="116">
        <f>'９月'!K45</f>
        <v>3869668</v>
      </c>
      <c r="F45" s="112"/>
      <c r="G45" s="111"/>
      <c r="H45" s="110"/>
      <c r="I45" s="109"/>
      <c r="J45" s="108">
        <f t="shared" si="0"/>
        <v>9724</v>
      </c>
      <c r="K45" s="107">
        <f t="shared" si="0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5352</v>
      </c>
      <c r="E46" s="116">
        <f>'９月'!K46</f>
        <v>961652</v>
      </c>
      <c r="F46" s="105"/>
      <c r="G46" s="104"/>
      <c r="H46" s="103"/>
      <c r="I46" s="102"/>
      <c r="J46" s="101">
        <f t="shared" si="0"/>
        <v>5352</v>
      </c>
      <c r="K46" s="100">
        <f t="shared" si="0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6740</v>
      </c>
      <c r="E47" s="116">
        <f>'９月'!K47</f>
        <v>1983771</v>
      </c>
      <c r="F47" s="105"/>
      <c r="G47" s="104"/>
      <c r="H47" s="103"/>
      <c r="I47" s="102"/>
      <c r="J47" s="101">
        <f t="shared" si="0"/>
        <v>6740</v>
      </c>
      <c r="K47" s="100">
        <f t="shared" si="0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5259</v>
      </c>
      <c r="E49" s="97">
        <f>'９月'!K49</f>
        <v>1808532</v>
      </c>
      <c r="F49" s="98"/>
      <c r="G49" s="97"/>
      <c r="H49" s="96"/>
      <c r="I49" s="95"/>
      <c r="J49" s="94">
        <f t="shared" si="0"/>
        <v>5259</v>
      </c>
      <c r="K49" s="93">
        <f t="shared" si="0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255254</v>
      </c>
      <c r="E50" s="90">
        <f t="shared" si="1"/>
        <v>66449563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255254</v>
      </c>
      <c r="K50" s="87">
        <f t="shared" si="0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22449</v>
      </c>
      <c r="E10" s="116">
        <f>'１０月'!K10</f>
        <v>5542479</v>
      </c>
      <c r="F10" s="119"/>
      <c r="G10" s="118"/>
      <c r="H10" s="117"/>
      <c r="I10" s="116"/>
      <c r="J10" s="115">
        <f aca="true" t="shared" si="0" ref="J10:K50">D10+F10-H10</f>
        <v>22449</v>
      </c>
      <c r="K10" s="114">
        <f t="shared" si="0"/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944</v>
      </c>
      <c r="E11" s="116">
        <f>'１０月'!K11</f>
        <v>113580</v>
      </c>
      <c r="F11" s="105"/>
      <c r="G11" s="104"/>
      <c r="H11" s="103"/>
      <c r="I11" s="102"/>
      <c r="J11" s="101">
        <f t="shared" si="0"/>
        <v>944</v>
      </c>
      <c r="K11" s="100">
        <f t="shared" si="0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148</v>
      </c>
      <c r="E12" s="116">
        <f>'１０月'!K12</f>
        <v>19491</v>
      </c>
      <c r="F12" s="105"/>
      <c r="G12" s="104"/>
      <c r="H12" s="103"/>
      <c r="I12" s="102"/>
      <c r="J12" s="101">
        <f t="shared" si="0"/>
        <v>148</v>
      </c>
      <c r="K12" s="100">
        <f t="shared" si="0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4794</v>
      </c>
      <c r="E13" s="116">
        <f>'１０月'!K13</f>
        <v>1142259</v>
      </c>
      <c r="F13" s="105"/>
      <c r="G13" s="104"/>
      <c r="H13" s="103"/>
      <c r="I13" s="102"/>
      <c r="J13" s="101">
        <f t="shared" si="0"/>
        <v>4794</v>
      </c>
      <c r="K13" s="100">
        <f t="shared" si="0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2094</v>
      </c>
      <c r="E17" s="116">
        <f>'１０月'!K17</f>
        <v>6339160</v>
      </c>
      <c r="F17" s="105"/>
      <c r="G17" s="104"/>
      <c r="H17" s="103"/>
      <c r="I17" s="102"/>
      <c r="J17" s="101">
        <f t="shared" si="0"/>
        <v>2094</v>
      </c>
      <c r="K17" s="100">
        <f t="shared" si="0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79</v>
      </c>
      <c r="E18" s="116">
        <f>'１０月'!K18</f>
        <v>10171</v>
      </c>
      <c r="F18" s="105"/>
      <c r="G18" s="104"/>
      <c r="H18" s="103"/>
      <c r="I18" s="102"/>
      <c r="J18" s="101">
        <f t="shared" si="0"/>
        <v>79</v>
      </c>
      <c r="K18" s="100">
        <f t="shared" si="0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9498</v>
      </c>
      <c r="E22" s="116">
        <f>'１０月'!K22</f>
        <v>1206067</v>
      </c>
      <c r="F22" s="105"/>
      <c r="G22" s="104"/>
      <c r="H22" s="103"/>
      <c r="I22" s="102"/>
      <c r="J22" s="101">
        <f t="shared" si="0"/>
        <v>9498</v>
      </c>
      <c r="K22" s="100">
        <f t="shared" si="0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2544</v>
      </c>
      <c r="E23" s="116">
        <f>'１０月'!K23</f>
        <v>3366120</v>
      </c>
      <c r="F23" s="112"/>
      <c r="G23" s="111"/>
      <c r="H23" s="110"/>
      <c r="I23" s="109"/>
      <c r="J23" s="108">
        <f t="shared" si="0"/>
        <v>2544</v>
      </c>
      <c r="K23" s="107">
        <f t="shared" si="0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25833</v>
      </c>
      <c r="E24" s="116">
        <f>'１０月'!K24</f>
        <v>3272657</v>
      </c>
      <c r="F24" s="105"/>
      <c r="G24" s="104"/>
      <c r="H24" s="103"/>
      <c r="I24" s="102"/>
      <c r="J24" s="101">
        <f t="shared" si="0"/>
        <v>25833</v>
      </c>
      <c r="K24" s="100">
        <f t="shared" si="0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7298</v>
      </c>
      <c r="E25" s="116">
        <f>'１０月'!K25</f>
        <v>5407158</v>
      </c>
      <c r="F25" s="105"/>
      <c r="G25" s="104"/>
      <c r="H25" s="103"/>
      <c r="I25" s="102"/>
      <c r="J25" s="101">
        <f t="shared" si="0"/>
        <v>7298</v>
      </c>
      <c r="K25" s="100">
        <f t="shared" si="0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20702</v>
      </c>
      <c r="E26" s="116">
        <f>'１０月'!K26</f>
        <v>7699231</v>
      </c>
      <c r="F26" s="105"/>
      <c r="G26" s="104"/>
      <c r="H26" s="103"/>
      <c r="I26" s="102"/>
      <c r="J26" s="101">
        <f t="shared" si="0"/>
        <v>20702</v>
      </c>
      <c r="K26" s="100">
        <f t="shared" si="0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2105</v>
      </c>
      <c r="E27" s="116">
        <f>'１０月'!K27</f>
        <v>337900</v>
      </c>
      <c r="F27" s="105"/>
      <c r="G27" s="104"/>
      <c r="H27" s="103"/>
      <c r="I27" s="102"/>
      <c r="J27" s="101">
        <f t="shared" si="0"/>
        <v>2105</v>
      </c>
      <c r="K27" s="100">
        <f t="shared" si="0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650</v>
      </c>
      <c r="E28" s="116">
        <f>'１０月'!K28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1127</v>
      </c>
      <c r="E29" s="116">
        <f>'１０月'!K29</f>
        <v>375421</v>
      </c>
      <c r="F29" s="74"/>
      <c r="G29" s="111"/>
      <c r="H29" s="110"/>
      <c r="I29" s="109"/>
      <c r="J29" s="108">
        <f t="shared" si="0"/>
        <v>1127</v>
      </c>
      <c r="K29" s="107">
        <f t="shared" si="0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1636</v>
      </c>
      <c r="E30" s="116">
        <f>'１０月'!K30</f>
        <v>932618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6</v>
      </c>
      <c r="E32" s="116">
        <f>'１０月'!K32</f>
        <v>5277</v>
      </c>
      <c r="F32" s="112"/>
      <c r="G32" s="111"/>
      <c r="H32" s="110"/>
      <c r="I32" s="109"/>
      <c r="J32" s="108">
        <f t="shared" si="0"/>
        <v>6</v>
      </c>
      <c r="K32" s="107">
        <f t="shared" si="0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23895</v>
      </c>
      <c r="E33" s="116">
        <f>'１０月'!K33</f>
        <v>7561441</v>
      </c>
      <c r="F33" s="112"/>
      <c r="G33" s="111"/>
      <c r="H33" s="72"/>
      <c r="I33" s="109"/>
      <c r="J33" s="108">
        <f t="shared" si="0"/>
        <v>23895</v>
      </c>
      <c r="K33" s="107">
        <f t="shared" si="0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82830</v>
      </c>
      <c r="E34" s="116">
        <f>'１０月'!K34</f>
        <v>7768846</v>
      </c>
      <c r="F34" s="112"/>
      <c r="G34" s="111"/>
      <c r="H34" s="110"/>
      <c r="I34" s="109"/>
      <c r="J34" s="108">
        <f t="shared" si="0"/>
        <v>82830</v>
      </c>
      <c r="K34" s="107">
        <f t="shared" si="0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1307</v>
      </c>
      <c r="E35" s="116">
        <f>'１０月'!K35</f>
        <v>126335</v>
      </c>
      <c r="F35" s="112"/>
      <c r="G35" s="111"/>
      <c r="H35" s="110"/>
      <c r="I35" s="109"/>
      <c r="J35" s="108">
        <f t="shared" si="0"/>
        <v>1307</v>
      </c>
      <c r="K35" s="107">
        <f t="shared" si="0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212</v>
      </c>
      <c r="E36" s="116">
        <f>'１０月'!K36</f>
        <v>43240</v>
      </c>
      <c r="F36" s="112"/>
      <c r="G36" s="111"/>
      <c r="H36" s="110"/>
      <c r="I36" s="109"/>
      <c r="J36" s="108">
        <f t="shared" si="0"/>
        <v>212</v>
      </c>
      <c r="K36" s="107">
        <f t="shared" si="0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785</v>
      </c>
      <c r="E38" s="116">
        <f>'１０月'!K38</f>
        <v>151920</v>
      </c>
      <c r="F38" s="112"/>
      <c r="G38" s="111"/>
      <c r="H38" s="110"/>
      <c r="I38" s="109"/>
      <c r="J38" s="108">
        <f t="shared" si="0"/>
        <v>785</v>
      </c>
      <c r="K38" s="107">
        <f t="shared" si="0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1184</v>
      </c>
      <c r="E39" s="116">
        <f>'１０月'!K39</f>
        <v>1302400</v>
      </c>
      <c r="F39" s="112"/>
      <c r="G39" s="111"/>
      <c r="H39" s="110"/>
      <c r="I39" s="109"/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11334</v>
      </c>
      <c r="E42" s="116">
        <f>'１０月'!K42</f>
        <v>3580753</v>
      </c>
      <c r="F42" s="112"/>
      <c r="G42" s="111"/>
      <c r="H42" s="110"/>
      <c r="I42" s="109"/>
      <c r="J42" s="108">
        <f t="shared" si="0"/>
        <v>11334</v>
      </c>
      <c r="K42" s="107">
        <f t="shared" si="0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4648</v>
      </c>
      <c r="E43" s="116">
        <f>'１０月'!K43</f>
        <v>1336216</v>
      </c>
      <c r="F43" s="112"/>
      <c r="G43" s="111"/>
      <c r="H43" s="110"/>
      <c r="I43" s="109"/>
      <c r="J43" s="108">
        <f t="shared" si="0"/>
        <v>4648</v>
      </c>
      <c r="K43" s="107">
        <f t="shared" si="0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77</v>
      </c>
      <c r="E44" s="116">
        <f>'１０月'!K44</f>
        <v>113700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9724</v>
      </c>
      <c r="E45" s="116">
        <f>'１０月'!K45</f>
        <v>3869668</v>
      </c>
      <c r="F45" s="112"/>
      <c r="G45" s="111"/>
      <c r="H45" s="110"/>
      <c r="I45" s="109"/>
      <c r="J45" s="108">
        <f t="shared" si="0"/>
        <v>9724</v>
      </c>
      <c r="K45" s="107">
        <f t="shared" si="0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5352</v>
      </c>
      <c r="E46" s="116">
        <f>'１０月'!K46</f>
        <v>961652</v>
      </c>
      <c r="F46" s="105"/>
      <c r="G46" s="104"/>
      <c r="H46" s="103"/>
      <c r="I46" s="102"/>
      <c r="J46" s="101">
        <f t="shared" si="0"/>
        <v>5352</v>
      </c>
      <c r="K46" s="100">
        <f t="shared" si="0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6740</v>
      </c>
      <c r="E47" s="116">
        <f>'１０月'!K47</f>
        <v>1983771</v>
      </c>
      <c r="F47" s="105"/>
      <c r="G47" s="104"/>
      <c r="H47" s="103"/>
      <c r="I47" s="102"/>
      <c r="J47" s="101">
        <f t="shared" si="0"/>
        <v>6740</v>
      </c>
      <c r="K47" s="100">
        <f t="shared" si="0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5259</v>
      </c>
      <c r="E49" s="97">
        <f>'１０月'!K49</f>
        <v>1808532</v>
      </c>
      <c r="F49" s="98"/>
      <c r="G49" s="97"/>
      <c r="H49" s="96"/>
      <c r="I49" s="95"/>
      <c r="J49" s="94">
        <f t="shared" si="0"/>
        <v>5259</v>
      </c>
      <c r="K49" s="93">
        <f t="shared" si="0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255254</v>
      </c>
      <c r="E50" s="90">
        <f t="shared" si="1"/>
        <v>66449563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255254</v>
      </c>
      <c r="K50" s="87">
        <f t="shared" si="0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7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H48" sqref="H48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22449</v>
      </c>
      <c r="E10" s="116">
        <f>'１１月'!K10</f>
        <v>5542479</v>
      </c>
      <c r="F10" s="119"/>
      <c r="G10" s="118"/>
      <c r="H10" s="117"/>
      <c r="I10" s="116"/>
      <c r="J10" s="115">
        <f aca="true" t="shared" si="0" ref="J10:K50">D10+F10-H10</f>
        <v>22449</v>
      </c>
      <c r="K10" s="114">
        <f t="shared" si="0"/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944</v>
      </c>
      <c r="E11" s="116">
        <f>'１１月'!K11</f>
        <v>113580</v>
      </c>
      <c r="F11" s="105"/>
      <c r="G11" s="104"/>
      <c r="H11" s="103"/>
      <c r="I11" s="102"/>
      <c r="J11" s="101">
        <f t="shared" si="0"/>
        <v>944</v>
      </c>
      <c r="K11" s="100">
        <f t="shared" si="0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148</v>
      </c>
      <c r="E12" s="116">
        <f>'１１月'!K12</f>
        <v>19491</v>
      </c>
      <c r="F12" s="105"/>
      <c r="G12" s="104"/>
      <c r="H12" s="103"/>
      <c r="I12" s="102"/>
      <c r="J12" s="101">
        <f t="shared" si="0"/>
        <v>148</v>
      </c>
      <c r="K12" s="100">
        <f t="shared" si="0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4794</v>
      </c>
      <c r="E13" s="116">
        <f>'１１月'!K13</f>
        <v>1142259</v>
      </c>
      <c r="F13" s="105"/>
      <c r="G13" s="104"/>
      <c r="H13" s="103"/>
      <c r="I13" s="102"/>
      <c r="J13" s="101">
        <f t="shared" si="0"/>
        <v>4794</v>
      </c>
      <c r="K13" s="100">
        <f t="shared" si="0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2094</v>
      </c>
      <c r="E17" s="116">
        <f>'１１月'!K17</f>
        <v>6339160</v>
      </c>
      <c r="F17" s="105"/>
      <c r="G17" s="104"/>
      <c r="H17" s="103"/>
      <c r="I17" s="102"/>
      <c r="J17" s="101">
        <f t="shared" si="0"/>
        <v>2094</v>
      </c>
      <c r="K17" s="100">
        <f t="shared" si="0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79</v>
      </c>
      <c r="E18" s="116">
        <f>'１１月'!K18</f>
        <v>10171</v>
      </c>
      <c r="F18" s="105"/>
      <c r="G18" s="104"/>
      <c r="H18" s="103"/>
      <c r="I18" s="102"/>
      <c r="J18" s="101">
        <f t="shared" si="0"/>
        <v>79</v>
      </c>
      <c r="K18" s="100">
        <f t="shared" si="0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9498</v>
      </c>
      <c r="E22" s="116">
        <f>'１１月'!K22</f>
        <v>1206067</v>
      </c>
      <c r="F22" s="105"/>
      <c r="G22" s="104"/>
      <c r="H22" s="103"/>
      <c r="I22" s="102"/>
      <c r="J22" s="101">
        <f t="shared" si="0"/>
        <v>9498</v>
      </c>
      <c r="K22" s="100">
        <f t="shared" si="0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2544</v>
      </c>
      <c r="E23" s="116">
        <f>'１１月'!K23</f>
        <v>3366120</v>
      </c>
      <c r="F23" s="112"/>
      <c r="G23" s="111"/>
      <c r="H23" s="110"/>
      <c r="I23" s="109"/>
      <c r="J23" s="108">
        <f t="shared" si="0"/>
        <v>2544</v>
      </c>
      <c r="K23" s="107">
        <f t="shared" si="0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25833</v>
      </c>
      <c r="E24" s="116">
        <f>'１１月'!K24</f>
        <v>3272657</v>
      </c>
      <c r="F24" s="105"/>
      <c r="G24" s="104"/>
      <c r="H24" s="103"/>
      <c r="I24" s="102"/>
      <c r="J24" s="101">
        <f t="shared" si="0"/>
        <v>25833</v>
      </c>
      <c r="K24" s="100">
        <f t="shared" si="0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7298</v>
      </c>
      <c r="E25" s="116">
        <f>'１１月'!K25</f>
        <v>5407158</v>
      </c>
      <c r="F25" s="105"/>
      <c r="G25" s="104"/>
      <c r="H25" s="103"/>
      <c r="I25" s="102"/>
      <c r="J25" s="101">
        <f t="shared" si="0"/>
        <v>7298</v>
      </c>
      <c r="K25" s="100">
        <f t="shared" si="0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20702</v>
      </c>
      <c r="E26" s="116">
        <f>'１１月'!K26</f>
        <v>7699231</v>
      </c>
      <c r="F26" s="105"/>
      <c r="G26" s="104"/>
      <c r="H26" s="103"/>
      <c r="I26" s="102"/>
      <c r="J26" s="101">
        <f t="shared" si="0"/>
        <v>20702</v>
      </c>
      <c r="K26" s="100">
        <f t="shared" si="0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2105</v>
      </c>
      <c r="E27" s="116">
        <f>'１１月'!K27</f>
        <v>337900</v>
      </c>
      <c r="F27" s="105"/>
      <c r="G27" s="104"/>
      <c r="H27" s="103"/>
      <c r="I27" s="102"/>
      <c r="J27" s="101">
        <f t="shared" si="0"/>
        <v>2105</v>
      </c>
      <c r="K27" s="100">
        <f t="shared" si="0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650</v>
      </c>
      <c r="E28" s="116">
        <f>'１１月'!K28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1127</v>
      </c>
      <c r="E29" s="116">
        <f>'１１月'!K29</f>
        <v>375421</v>
      </c>
      <c r="F29" s="74"/>
      <c r="G29" s="111"/>
      <c r="H29" s="110"/>
      <c r="I29" s="109"/>
      <c r="J29" s="108">
        <f t="shared" si="0"/>
        <v>1127</v>
      </c>
      <c r="K29" s="107">
        <f t="shared" si="0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1636</v>
      </c>
      <c r="E30" s="116">
        <f>'１１月'!K30</f>
        <v>932618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6</v>
      </c>
      <c r="E32" s="116">
        <f>'１１月'!K32</f>
        <v>5277</v>
      </c>
      <c r="F32" s="112"/>
      <c r="G32" s="111"/>
      <c r="H32" s="110"/>
      <c r="I32" s="109"/>
      <c r="J32" s="108">
        <f t="shared" si="0"/>
        <v>6</v>
      </c>
      <c r="K32" s="107">
        <f t="shared" si="0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23895</v>
      </c>
      <c r="E33" s="116">
        <f>'１１月'!K33</f>
        <v>7561441</v>
      </c>
      <c r="F33" s="112"/>
      <c r="G33" s="111"/>
      <c r="H33" s="72"/>
      <c r="I33" s="109"/>
      <c r="J33" s="108">
        <f t="shared" si="0"/>
        <v>23895</v>
      </c>
      <c r="K33" s="107">
        <f t="shared" si="0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82830</v>
      </c>
      <c r="E34" s="116">
        <f>'１１月'!K34</f>
        <v>7768846</v>
      </c>
      <c r="F34" s="112"/>
      <c r="G34" s="111"/>
      <c r="H34" s="110"/>
      <c r="I34" s="109"/>
      <c r="J34" s="108">
        <f t="shared" si="0"/>
        <v>82830</v>
      </c>
      <c r="K34" s="107">
        <f t="shared" si="0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1307</v>
      </c>
      <c r="E35" s="116">
        <f>'１１月'!K35</f>
        <v>126335</v>
      </c>
      <c r="F35" s="112"/>
      <c r="G35" s="111"/>
      <c r="H35" s="110"/>
      <c r="I35" s="109"/>
      <c r="J35" s="108">
        <f t="shared" si="0"/>
        <v>1307</v>
      </c>
      <c r="K35" s="107">
        <f t="shared" si="0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212</v>
      </c>
      <c r="E36" s="116">
        <f>'１１月'!K36</f>
        <v>43240</v>
      </c>
      <c r="F36" s="112"/>
      <c r="G36" s="111"/>
      <c r="H36" s="110"/>
      <c r="I36" s="109"/>
      <c r="J36" s="108">
        <f t="shared" si="0"/>
        <v>212</v>
      </c>
      <c r="K36" s="107">
        <f t="shared" si="0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785</v>
      </c>
      <c r="E38" s="116">
        <f>'１１月'!K38</f>
        <v>151920</v>
      </c>
      <c r="F38" s="112"/>
      <c r="G38" s="111"/>
      <c r="H38" s="110"/>
      <c r="I38" s="109"/>
      <c r="J38" s="108">
        <f t="shared" si="0"/>
        <v>785</v>
      </c>
      <c r="K38" s="107">
        <f t="shared" si="0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1184</v>
      </c>
      <c r="E39" s="116">
        <f>'１１月'!K39</f>
        <v>1302400</v>
      </c>
      <c r="F39" s="112"/>
      <c r="G39" s="111"/>
      <c r="H39" s="110"/>
      <c r="I39" s="109"/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11334</v>
      </c>
      <c r="E42" s="116">
        <f>'１１月'!K42</f>
        <v>3580753</v>
      </c>
      <c r="F42" s="112"/>
      <c r="G42" s="111"/>
      <c r="H42" s="110"/>
      <c r="I42" s="109"/>
      <c r="J42" s="108">
        <f t="shared" si="0"/>
        <v>11334</v>
      </c>
      <c r="K42" s="107">
        <f t="shared" si="0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4648</v>
      </c>
      <c r="E43" s="116">
        <f>'１１月'!K43</f>
        <v>1336216</v>
      </c>
      <c r="F43" s="112"/>
      <c r="G43" s="111"/>
      <c r="H43" s="110"/>
      <c r="I43" s="109"/>
      <c r="J43" s="108">
        <f t="shared" si="0"/>
        <v>4648</v>
      </c>
      <c r="K43" s="107">
        <f t="shared" si="0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77</v>
      </c>
      <c r="E44" s="116">
        <f>'１１月'!K44</f>
        <v>113700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9724</v>
      </c>
      <c r="E45" s="116">
        <f>'１１月'!K45</f>
        <v>3869668</v>
      </c>
      <c r="F45" s="112"/>
      <c r="G45" s="111"/>
      <c r="H45" s="110"/>
      <c r="I45" s="109"/>
      <c r="J45" s="108">
        <f t="shared" si="0"/>
        <v>9724</v>
      </c>
      <c r="K45" s="107">
        <f t="shared" si="0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5352</v>
      </c>
      <c r="E46" s="116">
        <f>'１１月'!K46</f>
        <v>961652</v>
      </c>
      <c r="F46" s="105"/>
      <c r="G46" s="104"/>
      <c r="H46" s="103"/>
      <c r="I46" s="102"/>
      <c r="J46" s="101">
        <f t="shared" si="0"/>
        <v>5352</v>
      </c>
      <c r="K46" s="100">
        <f t="shared" si="0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6740</v>
      </c>
      <c r="E47" s="116">
        <f>'１１月'!K47</f>
        <v>1983771</v>
      </c>
      <c r="F47" s="105"/>
      <c r="G47" s="104"/>
      <c r="H47" s="103"/>
      <c r="I47" s="102"/>
      <c r="J47" s="101">
        <f t="shared" si="0"/>
        <v>6740</v>
      </c>
      <c r="K47" s="100">
        <f t="shared" si="0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5259</v>
      </c>
      <c r="E49" s="97">
        <f>'１１月'!K49</f>
        <v>1808532</v>
      </c>
      <c r="F49" s="98"/>
      <c r="G49" s="97"/>
      <c r="H49" s="96"/>
      <c r="I49" s="95"/>
      <c r="J49" s="94">
        <f t="shared" si="0"/>
        <v>5259</v>
      </c>
      <c r="K49" s="93">
        <f t="shared" si="0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255254</v>
      </c>
      <c r="E50" s="90">
        <f t="shared" si="1"/>
        <v>66449563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255254</v>
      </c>
      <c r="K50" s="87">
        <f t="shared" si="0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3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23613</v>
      </c>
      <c r="E10" s="116">
        <f>'１月'!K10</f>
        <v>5695936</v>
      </c>
      <c r="F10" s="119">
        <v>2072</v>
      </c>
      <c r="G10" s="118">
        <v>327458</v>
      </c>
      <c r="H10" s="117">
        <v>3236</v>
      </c>
      <c r="I10" s="116">
        <v>480915</v>
      </c>
      <c r="J10" s="115">
        <f aca="true" t="shared" si="0" ref="J10:J50">D10+F10-H10</f>
        <v>22449</v>
      </c>
      <c r="K10" s="114">
        <f aca="true" t="shared" si="1" ref="K10:K50">E10+G10-I10</f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894</v>
      </c>
      <c r="E11" s="116">
        <f>'１月'!K11</f>
        <v>103080</v>
      </c>
      <c r="F11" s="105">
        <v>250</v>
      </c>
      <c r="G11" s="104">
        <v>37500</v>
      </c>
      <c r="H11" s="103">
        <v>200</v>
      </c>
      <c r="I11" s="102">
        <v>27000</v>
      </c>
      <c r="J11" s="101">
        <f t="shared" si="0"/>
        <v>944</v>
      </c>
      <c r="K11" s="100">
        <f t="shared" si="1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156</v>
      </c>
      <c r="E12" s="116">
        <f>'１月'!K12</f>
        <v>20631</v>
      </c>
      <c r="F12" s="105">
        <v>0</v>
      </c>
      <c r="G12" s="104">
        <v>0</v>
      </c>
      <c r="H12" s="103">
        <v>8</v>
      </c>
      <c r="I12" s="102">
        <v>1140</v>
      </c>
      <c r="J12" s="101">
        <f t="shared" si="0"/>
        <v>148</v>
      </c>
      <c r="K12" s="100">
        <f t="shared" si="1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4560</v>
      </c>
      <c r="E13" s="116">
        <f>'１月'!K13</f>
        <v>1080504</v>
      </c>
      <c r="F13" s="105">
        <v>765</v>
      </c>
      <c r="G13" s="104">
        <v>185655</v>
      </c>
      <c r="H13" s="103">
        <v>531</v>
      </c>
      <c r="I13" s="102">
        <v>123900</v>
      </c>
      <c r="J13" s="101">
        <f t="shared" si="0"/>
        <v>4794</v>
      </c>
      <c r="K13" s="100">
        <f t="shared" si="1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1967</v>
      </c>
      <c r="E17" s="116">
        <f>'１月'!K17</f>
        <v>5916503</v>
      </c>
      <c r="F17" s="105">
        <v>1215</v>
      </c>
      <c r="G17" s="104">
        <v>3774370</v>
      </c>
      <c r="H17" s="103">
        <v>1088</v>
      </c>
      <c r="I17" s="102">
        <v>3351713</v>
      </c>
      <c r="J17" s="101">
        <f t="shared" si="0"/>
        <v>2094</v>
      </c>
      <c r="K17" s="100">
        <f t="shared" si="1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117</v>
      </c>
      <c r="E18" s="116">
        <f>'１月'!K18</f>
        <v>17319</v>
      </c>
      <c r="F18" s="105">
        <v>96</v>
      </c>
      <c r="G18" s="104">
        <v>13403</v>
      </c>
      <c r="H18" s="103">
        <v>134</v>
      </c>
      <c r="I18" s="102">
        <v>20551</v>
      </c>
      <c r="J18" s="101">
        <f t="shared" si="0"/>
        <v>79</v>
      </c>
      <c r="K18" s="100">
        <f t="shared" si="1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8714</v>
      </c>
      <c r="E22" s="116">
        <f>'１月'!K22</f>
        <v>1091247</v>
      </c>
      <c r="F22" s="105">
        <v>3150</v>
      </c>
      <c r="G22" s="104">
        <v>408080</v>
      </c>
      <c r="H22" s="103">
        <v>2366</v>
      </c>
      <c r="I22" s="102">
        <v>293260</v>
      </c>
      <c r="J22" s="101">
        <f t="shared" si="0"/>
        <v>9498</v>
      </c>
      <c r="K22" s="100">
        <f t="shared" si="1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2684</v>
      </c>
      <c r="E23" s="116">
        <f>'１月'!K23</f>
        <v>3155542</v>
      </c>
      <c r="F23" s="112">
        <v>914</v>
      </c>
      <c r="G23" s="111">
        <v>2018100</v>
      </c>
      <c r="H23" s="110">
        <v>1054</v>
      </c>
      <c r="I23" s="109">
        <v>1807522</v>
      </c>
      <c r="J23" s="108">
        <f t="shared" si="0"/>
        <v>2544</v>
      </c>
      <c r="K23" s="107">
        <f t="shared" si="1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25899</v>
      </c>
      <c r="E24" s="116">
        <f>'１月'!K24</f>
        <v>3265753</v>
      </c>
      <c r="F24" s="105">
        <v>1121</v>
      </c>
      <c r="G24" s="104">
        <v>1465783</v>
      </c>
      <c r="H24" s="103">
        <v>1187</v>
      </c>
      <c r="I24" s="102">
        <v>1458879</v>
      </c>
      <c r="J24" s="101">
        <f t="shared" si="0"/>
        <v>25833</v>
      </c>
      <c r="K24" s="100">
        <f t="shared" si="1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6679</v>
      </c>
      <c r="E25" s="116">
        <f>'１月'!K25</f>
        <v>4880694</v>
      </c>
      <c r="F25" s="105">
        <f>5083+8</f>
        <v>5091</v>
      </c>
      <c r="G25" s="104">
        <f>1629750+22500</f>
        <v>1652250</v>
      </c>
      <c r="H25" s="103">
        <f>4469+3</f>
        <v>4472</v>
      </c>
      <c r="I25" s="102">
        <f>1116132+9654</f>
        <v>1125786</v>
      </c>
      <c r="J25" s="101">
        <f t="shared" si="0"/>
        <v>7298</v>
      </c>
      <c r="K25" s="100">
        <f t="shared" si="1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20282</v>
      </c>
      <c r="E26" s="116">
        <f>'１月'!K26</f>
        <v>8285297</v>
      </c>
      <c r="F26" s="105">
        <v>7405</v>
      </c>
      <c r="G26" s="104">
        <v>1468943</v>
      </c>
      <c r="H26" s="103">
        <v>6985</v>
      </c>
      <c r="I26" s="102">
        <v>2055009</v>
      </c>
      <c r="J26" s="101">
        <f t="shared" si="0"/>
        <v>20702</v>
      </c>
      <c r="K26" s="100">
        <f t="shared" si="1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2024</v>
      </c>
      <c r="E27" s="116">
        <f>'１月'!K27</f>
        <v>320950</v>
      </c>
      <c r="F27" s="105">
        <v>428</v>
      </c>
      <c r="G27" s="104">
        <v>102700</v>
      </c>
      <c r="H27" s="103">
        <v>347</v>
      </c>
      <c r="I27" s="102">
        <v>85750</v>
      </c>
      <c r="J27" s="101">
        <f t="shared" si="0"/>
        <v>2105</v>
      </c>
      <c r="K27" s="100">
        <f t="shared" si="1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730</v>
      </c>
      <c r="E28" s="116">
        <f>'１月'!K28</f>
        <v>80300</v>
      </c>
      <c r="F28" s="105">
        <v>860</v>
      </c>
      <c r="G28" s="104">
        <v>94600</v>
      </c>
      <c r="H28" s="103">
        <v>940</v>
      </c>
      <c r="I28" s="102">
        <v>103400</v>
      </c>
      <c r="J28" s="101">
        <f t="shared" si="0"/>
        <v>650</v>
      </c>
      <c r="K28" s="100">
        <f t="shared" si="1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1151</v>
      </c>
      <c r="E29" s="116">
        <f>'１月'!K29</f>
        <v>375181</v>
      </c>
      <c r="F29" s="74">
        <f>22+50</f>
        <v>72</v>
      </c>
      <c r="G29" s="111">
        <f>4400+95750</f>
        <v>100150</v>
      </c>
      <c r="H29" s="110">
        <f>20+76</f>
        <v>96</v>
      </c>
      <c r="I29" s="109">
        <f>4000+95910</f>
        <v>99910</v>
      </c>
      <c r="J29" s="108">
        <f t="shared" si="0"/>
        <v>1127</v>
      </c>
      <c r="K29" s="107">
        <f t="shared" si="1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1492</v>
      </c>
      <c r="E30" s="116">
        <f>'１月'!K30</f>
        <v>856443</v>
      </c>
      <c r="F30" s="112">
        <f>484+148</f>
        <v>632</v>
      </c>
      <c r="G30" s="111">
        <f>244962+87479</f>
        <v>332441</v>
      </c>
      <c r="H30" s="110">
        <f>363+125</f>
        <v>488</v>
      </c>
      <c r="I30" s="109">
        <f>175860+80406</f>
        <v>256266</v>
      </c>
      <c r="J30" s="108">
        <f t="shared" si="0"/>
        <v>1636</v>
      </c>
      <c r="K30" s="107">
        <f t="shared" si="1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0</v>
      </c>
      <c r="E32" s="116">
        <f>'１月'!K32</f>
        <v>0</v>
      </c>
      <c r="F32" s="112">
        <v>10</v>
      </c>
      <c r="G32" s="111">
        <v>8520</v>
      </c>
      <c r="H32" s="110">
        <v>4</v>
      </c>
      <c r="I32" s="109">
        <v>3243</v>
      </c>
      <c r="J32" s="108">
        <f t="shared" si="0"/>
        <v>6</v>
      </c>
      <c r="K32" s="107">
        <f t="shared" si="1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21447</v>
      </c>
      <c r="E33" s="116">
        <f>'１月'!K33</f>
        <v>6648107</v>
      </c>
      <c r="F33" s="112">
        <v>20249</v>
      </c>
      <c r="G33" s="111">
        <v>6416049</v>
      </c>
      <c r="H33" s="72">
        <v>17801</v>
      </c>
      <c r="I33" s="109">
        <v>5502715</v>
      </c>
      <c r="J33" s="108">
        <f t="shared" si="0"/>
        <v>23895</v>
      </c>
      <c r="K33" s="107">
        <f t="shared" si="1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82074</v>
      </c>
      <c r="E34" s="116">
        <f>'１月'!K34</f>
        <v>7511436</v>
      </c>
      <c r="F34" s="112">
        <f>25742+149</f>
        <v>25891</v>
      </c>
      <c r="G34" s="111">
        <f>4836547+340800</f>
        <v>5177347</v>
      </c>
      <c r="H34" s="110">
        <f>25005+130</f>
        <v>25135</v>
      </c>
      <c r="I34" s="109">
        <f>4611883+308054</f>
        <v>4919937</v>
      </c>
      <c r="J34" s="108">
        <f t="shared" si="0"/>
        <v>82830</v>
      </c>
      <c r="K34" s="107">
        <f t="shared" si="1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919</v>
      </c>
      <c r="E35" s="123">
        <f>'１月'!K35</f>
        <v>98006</v>
      </c>
      <c r="F35" s="112">
        <v>1441</v>
      </c>
      <c r="G35" s="111">
        <v>154320</v>
      </c>
      <c r="H35" s="110">
        <v>1053</v>
      </c>
      <c r="I35" s="109">
        <v>125991</v>
      </c>
      <c r="J35" s="108">
        <f t="shared" si="0"/>
        <v>1307</v>
      </c>
      <c r="K35" s="107">
        <f t="shared" si="1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200</v>
      </c>
      <c r="E36" s="116">
        <f>'１月'!K36</f>
        <v>41680</v>
      </c>
      <c r="F36" s="112">
        <v>159</v>
      </c>
      <c r="G36" s="111">
        <v>32320</v>
      </c>
      <c r="H36" s="110">
        <v>147</v>
      </c>
      <c r="I36" s="109">
        <v>30760</v>
      </c>
      <c r="J36" s="108">
        <f t="shared" si="0"/>
        <v>212</v>
      </c>
      <c r="K36" s="107">
        <f t="shared" si="1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782</v>
      </c>
      <c r="E38" s="116">
        <f>'１月'!K38</f>
        <v>149760</v>
      </c>
      <c r="F38" s="112">
        <v>15</v>
      </c>
      <c r="G38" s="111">
        <v>3920</v>
      </c>
      <c r="H38" s="110">
        <v>12</v>
      </c>
      <c r="I38" s="109">
        <v>1760</v>
      </c>
      <c r="J38" s="108">
        <f t="shared" si="0"/>
        <v>785</v>
      </c>
      <c r="K38" s="107">
        <f t="shared" si="1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1084</v>
      </c>
      <c r="E39" s="116">
        <f>'１月'!K39</f>
        <v>1192400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f t="shared" si="0"/>
        <v>1184</v>
      </c>
      <c r="K39" s="107">
        <f t="shared" si="1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9112</v>
      </c>
      <c r="E42" s="116">
        <f>'１月'!K42</f>
        <v>2656066</v>
      </c>
      <c r="F42" s="112">
        <v>19222</v>
      </c>
      <c r="G42" s="111">
        <v>5943293</v>
      </c>
      <c r="H42" s="110">
        <v>17000</v>
      </c>
      <c r="I42" s="109">
        <v>5018606</v>
      </c>
      <c r="J42" s="108">
        <f t="shared" si="0"/>
        <v>11334</v>
      </c>
      <c r="K42" s="107">
        <f t="shared" si="1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5401</v>
      </c>
      <c r="E43" s="116">
        <f>'１月'!K43</f>
        <v>1656990</v>
      </c>
      <c r="F43" s="112">
        <v>6717</v>
      </c>
      <c r="G43" s="111">
        <v>2173822</v>
      </c>
      <c r="H43" s="110">
        <v>7470</v>
      </c>
      <c r="I43" s="109">
        <v>2494596</v>
      </c>
      <c r="J43" s="108">
        <f t="shared" si="0"/>
        <v>4648</v>
      </c>
      <c r="K43" s="107">
        <f t="shared" si="1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77</v>
      </c>
      <c r="E44" s="116">
        <f>'１月'!K44</f>
        <v>113700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1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7768</v>
      </c>
      <c r="E45" s="116">
        <f>'１月'!K45</f>
        <v>3495966</v>
      </c>
      <c r="F45" s="112">
        <v>4016</v>
      </c>
      <c r="G45" s="111">
        <v>814605</v>
      </c>
      <c r="H45" s="110">
        <v>2060</v>
      </c>
      <c r="I45" s="109">
        <v>440903</v>
      </c>
      <c r="J45" s="108">
        <f t="shared" si="0"/>
        <v>9724</v>
      </c>
      <c r="K45" s="107">
        <f t="shared" si="1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4459</v>
      </c>
      <c r="E46" s="116">
        <f>'１月'!K46</f>
        <v>800682</v>
      </c>
      <c r="F46" s="105">
        <v>3415</v>
      </c>
      <c r="G46" s="104">
        <v>610786</v>
      </c>
      <c r="H46" s="103">
        <v>2522</v>
      </c>
      <c r="I46" s="102">
        <v>449816</v>
      </c>
      <c r="J46" s="101">
        <f t="shared" si="0"/>
        <v>5352</v>
      </c>
      <c r="K46" s="100">
        <f t="shared" si="1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6833</v>
      </c>
      <c r="E47" s="116">
        <f>'１月'!K47</f>
        <v>3552645</v>
      </c>
      <c r="F47" s="105">
        <v>2152</v>
      </c>
      <c r="G47" s="104">
        <v>677068</v>
      </c>
      <c r="H47" s="103">
        <v>2245</v>
      </c>
      <c r="I47" s="102">
        <v>2245942</v>
      </c>
      <c r="J47" s="101">
        <f t="shared" si="0"/>
        <v>6740</v>
      </c>
      <c r="K47" s="100">
        <f t="shared" si="1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5431</v>
      </c>
      <c r="E49" s="116">
        <f>'１月'!K49</f>
        <v>1767368</v>
      </c>
      <c r="F49" s="98">
        <v>3968</v>
      </c>
      <c r="G49" s="97">
        <v>1066528</v>
      </c>
      <c r="H49" s="96">
        <v>4140</v>
      </c>
      <c r="I49" s="95">
        <v>1025364</v>
      </c>
      <c r="J49" s="94">
        <f t="shared" si="0"/>
        <v>5259</v>
      </c>
      <c r="K49" s="93">
        <f t="shared" si="1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246549</v>
      </c>
      <c r="E50" s="90">
        <f t="shared" si="2"/>
        <v>64830186</v>
      </c>
      <c r="F50" s="89">
        <f t="shared" si="2"/>
        <v>111727</v>
      </c>
      <c r="G50" s="87">
        <f t="shared" si="2"/>
        <v>35501511</v>
      </c>
      <c r="H50" s="89">
        <f t="shared" si="2"/>
        <v>103022</v>
      </c>
      <c r="I50" s="87">
        <f t="shared" si="2"/>
        <v>33882134</v>
      </c>
      <c r="J50" s="88">
        <f t="shared" si="0"/>
        <v>255254</v>
      </c>
      <c r="K50" s="87">
        <f t="shared" si="1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22449</v>
      </c>
      <c r="E10" s="116">
        <f>'２月'!K10</f>
        <v>5542479</v>
      </c>
      <c r="F10" s="119"/>
      <c r="G10" s="118"/>
      <c r="H10" s="117"/>
      <c r="I10" s="116"/>
      <c r="J10" s="115">
        <f aca="true" t="shared" si="0" ref="J10:K50">D10+F10-H10</f>
        <v>22449</v>
      </c>
      <c r="K10" s="114">
        <f t="shared" si="0"/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944</v>
      </c>
      <c r="E11" s="116">
        <f>'２月'!K11</f>
        <v>113580</v>
      </c>
      <c r="F11" s="105"/>
      <c r="G11" s="104"/>
      <c r="H11" s="103"/>
      <c r="I11" s="102"/>
      <c r="J11" s="101">
        <f t="shared" si="0"/>
        <v>944</v>
      </c>
      <c r="K11" s="100">
        <f t="shared" si="0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148</v>
      </c>
      <c r="E12" s="116">
        <f>'２月'!K12</f>
        <v>19491</v>
      </c>
      <c r="F12" s="105"/>
      <c r="G12" s="104"/>
      <c r="H12" s="103"/>
      <c r="I12" s="102"/>
      <c r="J12" s="101">
        <f t="shared" si="0"/>
        <v>148</v>
      </c>
      <c r="K12" s="100">
        <f t="shared" si="0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4794</v>
      </c>
      <c r="E13" s="116">
        <f>'２月'!K13</f>
        <v>1142259</v>
      </c>
      <c r="F13" s="105"/>
      <c r="G13" s="104"/>
      <c r="H13" s="103"/>
      <c r="I13" s="102"/>
      <c r="J13" s="101">
        <f t="shared" si="0"/>
        <v>4794</v>
      </c>
      <c r="K13" s="100">
        <f t="shared" si="0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2094</v>
      </c>
      <c r="E17" s="116">
        <f>'２月'!K17</f>
        <v>6339160</v>
      </c>
      <c r="F17" s="105"/>
      <c r="G17" s="104"/>
      <c r="H17" s="103"/>
      <c r="I17" s="102"/>
      <c r="J17" s="101">
        <f t="shared" si="0"/>
        <v>2094</v>
      </c>
      <c r="K17" s="100">
        <f t="shared" si="0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79</v>
      </c>
      <c r="E18" s="116">
        <f>'２月'!K18</f>
        <v>10171</v>
      </c>
      <c r="F18" s="105"/>
      <c r="G18" s="104"/>
      <c r="H18" s="103"/>
      <c r="I18" s="102"/>
      <c r="J18" s="101">
        <f t="shared" si="0"/>
        <v>79</v>
      </c>
      <c r="K18" s="100">
        <f t="shared" si="0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9498</v>
      </c>
      <c r="E22" s="116">
        <f>'２月'!K22</f>
        <v>1206067</v>
      </c>
      <c r="F22" s="105"/>
      <c r="G22" s="104"/>
      <c r="H22" s="103"/>
      <c r="I22" s="102"/>
      <c r="J22" s="101">
        <f t="shared" si="0"/>
        <v>9498</v>
      </c>
      <c r="K22" s="100">
        <f t="shared" si="0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2544</v>
      </c>
      <c r="E23" s="116">
        <f>'２月'!K23</f>
        <v>3366120</v>
      </c>
      <c r="F23" s="112"/>
      <c r="G23" s="111"/>
      <c r="H23" s="110"/>
      <c r="I23" s="109"/>
      <c r="J23" s="108">
        <f t="shared" si="0"/>
        <v>2544</v>
      </c>
      <c r="K23" s="107">
        <f t="shared" si="0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25833</v>
      </c>
      <c r="E24" s="116">
        <f>'２月'!K24</f>
        <v>3272657</v>
      </c>
      <c r="F24" s="105"/>
      <c r="G24" s="104"/>
      <c r="H24" s="103"/>
      <c r="I24" s="102"/>
      <c r="J24" s="101">
        <f t="shared" si="0"/>
        <v>25833</v>
      </c>
      <c r="K24" s="100">
        <f t="shared" si="0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7298</v>
      </c>
      <c r="E25" s="116">
        <f>'２月'!K25</f>
        <v>5407158</v>
      </c>
      <c r="F25" s="105"/>
      <c r="G25" s="104"/>
      <c r="H25" s="103"/>
      <c r="I25" s="102"/>
      <c r="J25" s="101">
        <f t="shared" si="0"/>
        <v>7298</v>
      </c>
      <c r="K25" s="100">
        <f t="shared" si="0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20702</v>
      </c>
      <c r="E26" s="116">
        <f>'２月'!K26</f>
        <v>7699231</v>
      </c>
      <c r="F26" s="105"/>
      <c r="G26" s="104"/>
      <c r="H26" s="103"/>
      <c r="I26" s="102"/>
      <c r="J26" s="101">
        <f t="shared" si="0"/>
        <v>20702</v>
      </c>
      <c r="K26" s="100">
        <f t="shared" si="0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2105</v>
      </c>
      <c r="E27" s="116">
        <f>'２月'!K27</f>
        <v>337900</v>
      </c>
      <c r="F27" s="105"/>
      <c r="G27" s="104"/>
      <c r="H27" s="103"/>
      <c r="I27" s="102"/>
      <c r="J27" s="101">
        <f t="shared" si="0"/>
        <v>2105</v>
      </c>
      <c r="K27" s="100">
        <f t="shared" si="0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650</v>
      </c>
      <c r="E28" s="116">
        <f>'２月'!K28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1127</v>
      </c>
      <c r="E29" s="123">
        <f>'２月'!K29</f>
        <v>375421</v>
      </c>
      <c r="F29" s="112"/>
      <c r="G29" s="111"/>
      <c r="H29" s="110"/>
      <c r="I29" s="109"/>
      <c r="J29" s="108">
        <f t="shared" si="0"/>
        <v>1127</v>
      </c>
      <c r="K29" s="107">
        <f t="shared" si="0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932618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6</v>
      </c>
      <c r="E32" s="123">
        <f>'２月'!K32</f>
        <v>5277</v>
      </c>
      <c r="F32" s="112"/>
      <c r="G32" s="111"/>
      <c r="H32" s="110"/>
      <c r="I32" s="109"/>
      <c r="J32" s="108">
        <f t="shared" si="0"/>
        <v>6</v>
      </c>
      <c r="K32" s="107">
        <f t="shared" si="0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23895</v>
      </c>
      <c r="E33" s="123">
        <f>'２月'!K33</f>
        <v>7561441</v>
      </c>
      <c r="F33" s="112"/>
      <c r="G33" s="111"/>
      <c r="H33" s="72"/>
      <c r="I33" s="109"/>
      <c r="J33" s="108">
        <f t="shared" si="0"/>
        <v>23895</v>
      </c>
      <c r="K33" s="107">
        <f t="shared" si="0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82830</v>
      </c>
      <c r="E34" s="123">
        <f>'２月'!K34</f>
        <v>7768846</v>
      </c>
      <c r="F34" s="112"/>
      <c r="G34" s="111"/>
      <c r="H34" s="110"/>
      <c r="I34" s="109"/>
      <c r="J34" s="108">
        <f t="shared" si="0"/>
        <v>82830</v>
      </c>
      <c r="K34" s="107">
        <f t="shared" si="0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1307</v>
      </c>
      <c r="E35" s="116">
        <f>'２月'!K35</f>
        <v>126335</v>
      </c>
      <c r="F35" s="112"/>
      <c r="G35" s="111"/>
      <c r="H35" s="110"/>
      <c r="I35" s="109"/>
      <c r="J35" s="108">
        <f t="shared" si="0"/>
        <v>1307</v>
      </c>
      <c r="K35" s="107">
        <f t="shared" si="0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212</v>
      </c>
      <c r="E36" s="116">
        <f>'２月'!K36</f>
        <v>43240</v>
      </c>
      <c r="F36" s="112"/>
      <c r="G36" s="111"/>
      <c r="H36" s="110"/>
      <c r="I36" s="109"/>
      <c r="J36" s="108">
        <f t="shared" si="0"/>
        <v>212</v>
      </c>
      <c r="K36" s="107">
        <f t="shared" si="0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785</v>
      </c>
      <c r="E38" s="116">
        <f>'２月'!K38</f>
        <v>151920</v>
      </c>
      <c r="F38" s="112"/>
      <c r="G38" s="111"/>
      <c r="H38" s="110"/>
      <c r="I38" s="109"/>
      <c r="J38" s="108">
        <f t="shared" si="0"/>
        <v>785</v>
      </c>
      <c r="K38" s="107">
        <f t="shared" si="0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1184</v>
      </c>
      <c r="E39" s="116">
        <f>'２月'!K39</f>
        <v>1302400</v>
      </c>
      <c r="F39" s="112"/>
      <c r="G39" s="111"/>
      <c r="H39" s="110"/>
      <c r="I39" s="109"/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11334</v>
      </c>
      <c r="E42" s="116">
        <f>'２月'!K42</f>
        <v>3580753</v>
      </c>
      <c r="F42" s="112"/>
      <c r="G42" s="111"/>
      <c r="H42" s="110"/>
      <c r="I42" s="109"/>
      <c r="J42" s="108">
        <f t="shared" si="0"/>
        <v>11334</v>
      </c>
      <c r="K42" s="107">
        <f t="shared" si="0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4648</v>
      </c>
      <c r="E43" s="116">
        <f>'２月'!K43</f>
        <v>1336216</v>
      </c>
      <c r="F43" s="112"/>
      <c r="G43" s="111"/>
      <c r="H43" s="110"/>
      <c r="I43" s="109"/>
      <c r="J43" s="108">
        <f t="shared" si="0"/>
        <v>4648</v>
      </c>
      <c r="K43" s="107">
        <f t="shared" si="0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77</v>
      </c>
      <c r="E44" s="116">
        <f>'２月'!K44</f>
        <v>113700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9724</v>
      </c>
      <c r="E45" s="116">
        <f>'２月'!K45</f>
        <v>3869668</v>
      </c>
      <c r="F45" s="112"/>
      <c r="G45" s="111"/>
      <c r="H45" s="110"/>
      <c r="I45" s="109"/>
      <c r="J45" s="108">
        <f t="shared" si="0"/>
        <v>9724</v>
      </c>
      <c r="K45" s="107">
        <f t="shared" si="0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5352</v>
      </c>
      <c r="E46" s="116">
        <f>'２月'!K46</f>
        <v>961652</v>
      </c>
      <c r="F46" s="105"/>
      <c r="G46" s="104"/>
      <c r="H46" s="103"/>
      <c r="I46" s="102"/>
      <c r="J46" s="101">
        <f t="shared" si="0"/>
        <v>5352</v>
      </c>
      <c r="K46" s="100">
        <f t="shared" si="0"/>
        <v>961652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6740</v>
      </c>
      <c r="E47" s="123">
        <f>'２月'!K47</f>
        <v>1983771</v>
      </c>
      <c r="F47" s="112"/>
      <c r="G47" s="111"/>
      <c r="H47" s="110"/>
      <c r="I47" s="109"/>
      <c r="J47" s="108">
        <f t="shared" si="0"/>
        <v>6740</v>
      </c>
      <c r="K47" s="107">
        <f t="shared" si="0"/>
        <v>1983771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/>
      <c r="G48" s="111"/>
      <c r="H48" s="110"/>
      <c r="I48" s="109"/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5259</v>
      </c>
      <c r="E49" s="123">
        <f>'２月'!K49</f>
        <v>1808532</v>
      </c>
      <c r="F49" s="124"/>
      <c r="G49" s="125"/>
      <c r="H49" s="126"/>
      <c r="I49" s="127"/>
      <c r="J49" s="128">
        <f t="shared" si="0"/>
        <v>5259</v>
      </c>
      <c r="K49" s="129">
        <f t="shared" si="0"/>
        <v>1808532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255254</v>
      </c>
      <c r="E50" s="131">
        <f t="shared" si="1"/>
        <v>66449563</v>
      </c>
      <c r="F50" s="132">
        <f t="shared" si="1"/>
        <v>0</v>
      </c>
      <c r="G50" s="133">
        <f t="shared" si="1"/>
        <v>0</v>
      </c>
      <c r="H50" s="132">
        <f t="shared" si="1"/>
        <v>0</v>
      </c>
      <c r="I50" s="133">
        <f t="shared" si="1"/>
        <v>0</v>
      </c>
      <c r="J50" s="134">
        <f t="shared" si="0"/>
        <v>255254</v>
      </c>
      <c r="K50" s="133">
        <f t="shared" si="0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22449</v>
      </c>
      <c r="E10" s="116">
        <f>'３月'!K10</f>
        <v>5542479</v>
      </c>
      <c r="F10" s="119"/>
      <c r="G10" s="118"/>
      <c r="H10" s="117"/>
      <c r="I10" s="116"/>
      <c r="J10" s="115">
        <f aca="true" t="shared" si="0" ref="J10:K50">D10+F10-H10</f>
        <v>22449</v>
      </c>
      <c r="K10" s="114">
        <f t="shared" si="0"/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944</v>
      </c>
      <c r="E11" s="116">
        <f>'３月'!K11</f>
        <v>113580</v>
      </c>
      <c r="F11" s="105"/>
      <c r="G11" s="104"/>
      <c r="H11" s="103"/>
      <c r="I11" s="102"/>
      <c r="J11" s="101">
        <f t="shared" si="0"/>
        <v>944</v>
      </c>
      <c r="K11" s="100">
        <f t="shared" si="0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148</v>
      </c>
      <c r="E12" s="116">
        <f>'３月'!K12</f>
        <v>19491</v>
      </c>
      <c r="F12" s="105"/>
      <c r="G12" s="104"/>
      <c r="H12" s="103"/>
      <c r="I12" s="102"/>
      <c r="J12" s="101">
        <f t="shared" si="0"/>
        <v>148</v>
      </c>
      <c r="K12" s="100">
        <f t="shared" si="0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4794</v>
      </c>
      <c r="E13" s="116">
        <f>'３月'!K13</f>
        <v>1142259</v>
      </c>
      <c r="F13" s="105"/>
      <c r="G13" s="104"/>
      <c r="H13" s="103"/>
      <c r="I13" s="102"/>
      <c r="J13" s="101">
        <f t="shared" si="0"/>
        <v>4794</v>
      </c>
      <c r="K13" s="100">
        <f t="shared" si="0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2094</v>
      </c>
      <c r="E17" s="116">
        <f>'３月'!K17</f>
        <v>6339160</v>
      </c>
      <c r="F17" s="105"/>
      <c r="G17" s="104"/>
      <c r="H17" s="103"/>
      <c r="I17" s="102"/>
      <c r="J17" s="101">
        <f t="shared" si="0"/>
        <v>2094</v>
      </c>
      <c r="K17" s="100">
        <f t="shared" si="0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79</v>
      </c>
      <c r="E18" s="116">
        <f>'３月'!K18</f>
        <v>10171</v>
      </c>
      <c r="F18" s="105"/>
      <c r="G18" s="104"/>
      <c r="H18" s="103"/>
      <c r="I18" s="102"/>
      <c r="J18" s="101">
        <f t="shared" si="0"/>
        <v>79</v>
      </c>
      <c r="K18" s="100">
        <f t="shared" si="0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9498</v>
      </c>
      <c r="E22" s="116">
        <f>'３月'!K22</f>
        <v>1206067</v>
      </c>
      <c r="F22" s="105"/>
      <c r="G22" s="104"/>
      <c r="H22" s="103"/>
      <c r="I22" s="102"/>
      <c r="J22" s="101">
        <f t="shared" si="0"/>
        <v>9498</v>
      </c>
      <c r="K22" s="100">
        <f t="shared" si="0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2544</v>
      </c>
      <c r="E23" s="116">
        <f>'３月'!K23</f>
        <v>3366120</v>
      </c>
      <c r="F23" s="112"/>
      <c r="G23" s="111"/>
      <c r="H23" s="110"/>
      <c r="I23" s="109"/>
      <c r="J23" s="108">
        <f t="shared" si="0"/>
        <v>2544</v>
      </c>
      <c r="K23" s="107">
        <f t="shared" si="0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25833</v>
      </c>
      <c r="E24" s="116">
        <f>'３月'!K24</f>
        <v>3272657</v>
      </c>
      <c r="F24" s="105"/>
      <c r="G24" s="104"/>
      <c r="H24" s="103"/>
      <c r="I24" s="102"/>
      <c r="J24" s="101">
        <f t="shared" si="0"/>
        <v>25833</v>
      </c>
      <c r="K24" s="100">
        <f t="shared" si="0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7298</v>
      </c>
      <c r="E25" s="116">
        <f>'３月'!K25</f>
        <v>5407158</v>
      </c>
      <c r="F25" s="105"/>
      <c r="G25" s="104"/>
      <c r="H25" s="103"/>
      <c r="I25" s="102"/>
      <c r="J25" s="101">
        <f t="shared" si="0"/>
        <v>7298</v>
      </c>
      <c r="K25" s="100">
        <f t="shared" si="0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20702</v>
      </c>
      <c r="E26" s="116">
        <f>'３月'!K26</f>
        <v>7699231</v>
      </c>
      <c r="F26" s="105"/>
      <c r="G26" s="104"/>
      <c r="H26" s="103"/>
      <c r="I26" s="102"/>
      <c r="J26" s="101">
        <f t="shared" si="0"/>
        <v>20702</v>
      </c>
      <c r="K26" s="100">
        <f t="shared" si="0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2105</v>
      </c>
      <c r="E27" s="116">
        <f>'３月'!K27</f>
        <v>337900</v>
      </c>
      <c r="F27" s="105"/>
      <c r="G27" s="104"/>
      <c r="H27" s="103"/>
      <c r="I27" s="102"/>
      <c r="J27" s="101">
        <f t="shared" si="0"/>
        <v>2105</v>
      </c>
      <c r="K27" s="100">
        <f t="shared" si="0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650</v>
      </c>
      <c r="E28" s="116">
        <f>'３月'!K28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1127</v>
      </c>
      <c r="E29" s="116">
        <f>'３月'!K29</f>
        <v>375421</v>
      </c>
      <c r="F29" s="74"/>
      <c r="G29" s="111"/>
      <c r="H29" s="110"/>
      <c r="I29" s="109"/>
      <c r="J29" s="108">
        <f t="shared" si="0"/>
        <v>1127</v>
      </c>
      <c r="K29" s="107">
        <f t="shared" si="0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1636</v>
      </c>
      <c r="E30" s="116">
        <f>'３月'!K30</f>
        <v>932618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6</v>
      </c>
      <c r="E32" s="116">
        <f>'３月'!K32</f>
        <v>5277</v>
      </c>
      <c r="F32" s="112"/>
      <c r="G32" s="111"/>
      <c r="H32" s="110"/>
      <c r="I32" s="109"/>
      <c r="J32" s="108">
        <f t="shared" si="0"/>
        <v>6</v>
      </c>
      <c r="K32" s="107">
        <f t="shared" si="0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23895</v>
      </c>
      <c r="E33" s="116">
        <f>'３月'!K33</f>
        <v>7561441</v>
      </c>
      <c r="F33" s="112"/>
      <c r="G33" s="111"/>
      <c r="H33" s="72"/>
      <c r="I33" s="109"/>
      <c r="J33" s="108">
        <f t="shared" si="0"/>
        <v>23895</v>
      </c>
      <c r="K33" s="107">
        <f t="shared" si="0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82830</v>
      </c>
      <c r="E34" s="116">
        <f>'３月'!K34</f>
        <v>7768846</v>
      </c>
      <c r="F34" s="112"/>
      <c r="G34" s="111"/>
      <c r="H34" s="110"/>
      <c r="I34" s="109"/>
      <c r="J34" s="108">
        <f t="shared" si="0"/>
        <v>82830</v>
      </c>
      <c r="K34" s="107">
        <f t="shared" si="0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1307</v>
      </c>
      <c r="E35" s="116">
        <f>'３月'!K35</f>
        <v>126335</v>
      </c>
      <c r="F35" s="112"/>
      <c r="G35" s="111"/>
      <c r="H35" s="110"/>
      <c r="I35" s="109"/>
      <c r="J35" s="108">
        <f t="shared" si="0"/>
        <v>1307</v>
      </c>
      <c r="K35" s="107">
        <f t="shared" si="0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212</v>
      </c>
      <c r="E36" s="116">
        <f>'３月'!K36</f>
        <v>43240</v>
      </c>
      <c r="F36" s="112"/>
      <c r="G36" s="111"/>
      <c r="H36" s="110"/>
      <c r="I36" s="109"/>
      <c r="J36" s="108">
        <f t="shared" si="0"/>
        <v>212</v>
      </c>
      <c r="K36" s="107">
        <f t="shared" si="0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785</v>
      </c>
      <c r="E38" s="116">
        <f>'３月'!K38</f>
        <v>151920</v>
      </c>
      <c r="F38" s="112"/>
      <c r="G38" s="111"/>
      <c r="H38" s="110"/>
      <c r="I38" s="109"/>
      <c r="J38" s="108">
        <f t="shared" si="0"/>
        <v>785</v>
      </c>
      <c r="K38" s="107">
        <f t="shared" si="0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1184</v>
      </c>
      <c r="E39" s="116">
        <f>'３月'!K39</f>
        <v>1302400</v>
      </c>
      <c r="F39" s="112"/>
      <c r="G39" s="111"/>
      <c r="H39" s="110"/>
      <c r="I39" s="109"/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11334</v>
      </c>
      <c r="E42" s="116">
        <f>'３月'!K42</f>
        <v>3580753</v>
      </c>
      <c r="F42" s="112"/>
      <c r="G42" s="111"/>
      <c r="H42" s="110"/>
      <c r="I42" s="109"/>
      <c r="J42" s="108">
        <f t="shared" si="0"/>
        <v>11334</v>
      </c>
      <c r="K42" s="107">
        <f t="shared" si="0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4648</v>
      </c>
      <c r="E43" s="116">
        <f>'３月'!K43</f>
        <v>1336216</v>
      </c>
      <c r="F43" s="112"/>
      <c r="G43" s="111"/>
      <c r="H43" s="110"/>
      <c r="I43" s="109"/>
      <c r="J43" s="108">
        <f t="shared" si="0"/>
        <v>4648</v>
      </c>
      <c r="K43" s="107">
        <f t="shared" si="0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77</v>
      </c>
      <c r="E44" s="116">
        <f>'３月'!K44</f>
        <v>113700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9724</v>
      </c>
      <c r="E45" s="116">
        <f>'３月'!K45</f>
        <v>3869668</v>
      </c>
      <c r="F45" s="112"/>
      <c r="G45" s="111"/>
      <c r="H45" s="110"/>
      <c r="I45" s="109"/>
      <c r="J45" s="108">
        <f t="shared" si="0"/>
        <v>9724</v>
      </c>
      <c r="K45" s="107">
        <f t="shared" si="0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5352</v>
      </c>
      <c r="E46" s="116">
        <f>'３月'!K46</f>
        <v>961652</v>
      </c>
      <c r="F46" s="105"/>
      <c r="G46" s="104"/>
      <c r="H46" s="103"/>
      <c r="I46" s="102"/>
      <c r="J46" s="101">
        <f t="shared" si="0"/>
        <v>5352</v>
      </c>
      <c r="K46" s="100">
        <f t="shared" si="0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6740</v>
      </c>
      <c r="E47" s="116">
        <f>'３月'!K47</f>
        <v>1983771</v>
      </c>
      <c r="F47" s="105"/>
      <c r="G47" s="104"/>
      <c r="H47" s="103"/>
      <c r="I47" s="102"/>
      <c r="J47" s="101">
        <f t="shared" si="0"/>
        <v>6740</v>
      </c>
      <c r="K47" s="100">
        <f t="shared" si="0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5259</v>
      </c>
      <c r="E49" s="116">
        <f>'３月'!K49</f>
        <v>1808532</v>
      </c>
      <c r="F49" s="98"/>
      <c r="G49" s="97"/>
      <c r="H49" s="96"/>
      <c r="I49" s="95"/>
      <c r="J49" s="94">
        <f t="shared" si="0"/>
        <v>5259</v>
      </c>
      <c r="K49" s="93">
        <f t="shared" si="0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255254</v>
      </c>
      <c r="E50" s="90">
        <f t="shared" si="1"/>
        <v>66449563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255254</v>
      </c>
      <c r="K50" s="87">
        <f t="shared" si="0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22449</v>
      </c>
      <c r="E10" s="116">
        <f>'４月'!K10</f>
        <v>5542479</v>
      </c>
      <c r="F10" s="119"/>
      <c r="G10" s="118"/>
      <c r="H10" s="117"/>
      <c r="I10" s="116"/>
      <c r="J10" s="115">
        <f aca="true" t="shared" si="0" ref="J10:K50">D10+F10-H10</f>
        <v>22449</v>
      </c>
      <c r="K10" s="114">
        <f t="shared" si="0"/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944</v>
      </c>
      <c r="E11" s="116">
        <f>'４月'!K11</f>
        <v>113580</v>
      </c>
      <c r="F11" s="105"/>
      <c r="G11" s="104"/>
      <c r="H11" s="103"/>
      <c r="I11" s="102"/>
      <c r="J11" s="101">
        <f t="shared" si="0"/>
        <v>944</v>
      </c>
      <c r="K11" s="100">
        <f t="shared" si="0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148</v>
      </c>
      <c r="E12" s="116">
        <f>'４月'!K12</f>
        <v>19491</v>
      </c>
      <c r="F12" s="105"/>
      <c r="G12" s="104"/>
      <c r="H12" s="103"/>
      <c r="I12" s="102"/>
      <c r="J12" s="101">
        <f t="shared" si="0"/>
        <v>148</v>
      </c>
      <c r="K12" s="100">
        <f t="shared" si="0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4794</v>
      </c>
      <c r="E13" s="116">
        <f>'４月'!K13</f>
        <v>1142259</v>
      </c>
      <c r="F13" s="105"/>
      <c r="G13" s="104"/>
      <c r="H13" s="103"/>
      <c r="I13" s="102"/>
      <c r="J13" s="101">
        <f t="shared" si="0"/>
        <v>4794</v>
      </c>
      <c r="K13" s="100">
        <f t="shared" si="0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2094</v>
      </c>
      <c r="E17" s="116">
        <f>'４月'!K17</f>
        <v>6339160</v>
      </c>
      <c r="F17" s="105"/>
      <c r="G17" s="104"/>
      <c r="H17" s="103"/>
      <c r="I17" s="102"/>
      <c r="J17" s="101">
        <f t="shared" si="0"/>
        <v>2094</v>
      </c>
      <c r="K17" s="100">
        <f t="shared" si="0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79</v>
      </c>
      <c r="E18" s="116">
        <f>'４月'!K18</f>
        <v>10171</v>
      </c>
      <c r="F18" s="105"/>
      <c r="G18" s="104"/>
      <c r="H18" s="103"/>
      <c r="I18" s="102"/>
      <c r="J18" s="101">
        <f t="shared" si="0"/>
        <v>79</v>
      </c>
      <c r="K18" s="100">
        <f t="shared" si="0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9498</v>
      </c>
      <c r="E22" s="116">
        <f>'４月'!K22</f>
        <v>1206067</v>
      </c>
      <c r="F22" s="105"/>
      <c r="G22" s="104"/>
      <c r="H22" s="103"/>
      <c r="I22" s="102"/>
      <c r="J22" s="101">
        <f t="shared" si="0"/>
        <v>9498</v>
      </c>
      <c r="K22" s="100">
        <f t="shared" si="0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2544</v>
      </c>
      <c r="E23" s="116">
        <f>'４月'!K23</f>
        <v>3366120</v>
      </c>
      <c r="F23" s="112"/>
      <c r="G23" s="111"/>
      <c r="H23" s="110"/>
      <c r="I23" s="109"/>
      <c r="J23" s="108">
        <f t="shared" si="0"/>
        <v>2544</v>
      </c>
      <c r="K23" s="107">
        <f t="shared" si="0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25833</v>
      </c>
      <c r="E24" s="116">
        <f>'４月'!K24</f>
        <v>3272657</v>
      </c>
      <c r="F24" s="105"/>
      <c r="G24" s="104"/>
      <c r="H24" s="103"/>
      <c r="I24" s="102"/>
      <c r="J24" s="101">
        <f t="shared" si="0"/>
        <v>25833</v>
      </c>
      <c r="K24" s="100">
        <f t="shared" si="0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7298</v>
      </c>
      <c r="E25" s="116">
        <f>'４月'!K25</f>
        <v>5407158</v>
      </c>
      <c r="F25" s="105"/>
      <c r="G25" s="104"/>
      <c r="H25" s="103"/>
      <c r="I25" s="102"/>
      <c r="J25" s="101">
        <f t="shared" si="0"/>
        <v>7298</v>
      </c>
      <c r="K25" s="100">
        <f t="shared" si="0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20702</v>
      </c>
      <c r="E26" s="116">
        <f>'４月'!K26</f>
        <v>7699231</v>
      </c>
      <c r="F26" s="105"/>
      <c r="G26" s="104"/>
      <c r="H26" s="103"/>
      <c r="I26" s="102"/>
      <c r="J26" s="101">
        <f t="shared" si="0"/>
        <v>20702</v>
      </c>
      <c r="K26" s="100">
        <f t="shared" si="0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2105</v>
      </c>
      <c r="E27" s="116">
        <f>'４月'!K27</f>
        <v>337900</v>
      </c>
      <c r="F27" s="105"/>
      <c r="G27" s="104"/>
      <c r="H27" s="103"/>
      <c r="I27" s="102"/>
      <c r="J27" s="101">
        <f t="shared" si="0"/>
        <v>2105</v>
      </c>
      <c r="K27" s="100">
        <f t="shared" si="0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650</v>
      </c>
      <c r="E28" s="116">
        <f>'４月'!K28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1127</v>
      </c>
      <c r="E29" s="116">
        <f>'４月'!K29</f>
        <v>375421</v>
      </c>
      <c r="F29" s="74"/>
      <c r="G29" s="111"/>
      <c r="H29" s="110"/>
      <c r="I29" s="109"/>
      <c r="J29" s="108">
        <f t="shared" si="0"/>
        <v>1127</v>
      </c>
      <c r="K29" s="107">
        <f t="shared" si="0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1636</v>
      </c>
      <c r="E30" s="116">
        <f>'４月'!K30</f>
        <v>932618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6</v>
      </c>
      <c r="E32" s="116">
        <f>'４月'!K32</f>
        <v>5277</v>
      </c>
      <c r="F32" s="112"/>
      <c r="G32" s="111"/>
      <c r="H32" s="110"/>
      <c r="I32" s="109"/>
      <c r="J32" s="108">
        <f t="shared" si="0"/>
        <v>6</v>
      </c>
      <c r="K32" s="107">
        <f t="shared" si="0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23895</v>
      </c>
      <c r="E33" s="116">
        <f>'４月'!K33</f>
        <v>7561441</v>
      </c>
      <c r="F33" s="112"/>
      <c r="G33" s="111"/>
      <c r="H33" s="72"/>
      <c r="I33" s="109"/>
      <c r="J33" s="108">
        <f t="shared" si="0"/>
        <v>23895</v>
      </c>
      <c r="K33" s="107">
        <f t="shared" si="0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82830</v>
      </c>
      <c r="E34" s="116">
        <f>'４月'!K34</f>
        <v>7768846</v>
      </c>
      <c r="F34" s="112"/>
      <c r="G34" s="111"/>
      <c r="H34" s="110"/>
      <c r="I34" s="109"/>
      <c r="J34" s="108">
        <f t="shared" si="0"/>
        <v>82830</v>
      </c>
      <c r="K34" s="107">
        <f t="shared" si="0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1307</v>
      </c>
      <c r="E35" s="116">
        <f>'４月'!K35</f>
        <v>126335</v>
      </c>
      <c r="F35" s="112"/>
      <c r="G35" s="111"/>
      <c r="H35" s="110"/>
      <c r="I35" s="109"/>
      <c r="J35" s="108">
        <f t="shared" si="0"/>
        <v>1307</v>
      </c>
      <c r="K35" s="107">
        <f t="shared" si="0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212</v>
      </c>
      <c r="E36" s="116">
        <f>'４月'!K36</f>
        <v>43240</v>
      </c>
      <c r="F36" s="112"/>
      <c r="G36" s="111"/>
      <c r="H36" s="110"/>
      <c r="I36" s="109"/>
      <c r="J36" s="108">
        <f t="shared" si="0"/>
        <v>212</v>
      </c>
      <c r="K36" s="107">
        <f t="shared" si="0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785</v>
      </c>
      <c r="E38" s="116">
        <f>'４月'!K38</f>
        <v>151920</v>
      </c>
      <c r="F38" s="112"/>
      <c r="G38" s="111"/>
      <c r="H38" s="110"/>
      <c r="I38" s="109"/>
      <c r="J38" s="108">
        <f t="shared" si="0"/>
        <v>785</v>
      </c>
      <c r="K38" s="107">
        <f t="shared" si="0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1184</v>
      </c>
      <c r="E39" s="116">
        <f>'４月'!K39</f>
        <v>1302400</v>
      </c>
      <c r="F39" s="112"/>
      <c r="G39" s="111"/>
      <c r="H39" s="110"/>
      <c r="I39" s="109"/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11334</v>
      </c>
      <c r="E42" s="116">
        <f>'４月'!K42</f>
        <v>3580753</v>
      </c>
      <c r="F42" s="112"/>
      <c r="G42" s="111"/>
      <c r="H42" s="110"/>
      <c r="I42" s="109"/>
      <c r="J42" s="108">
        <f t="shared" si="0"/>
        <v>11334</v>
      </c>
      <c r="K42" s="107">
        <f t="shared" si="0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4648</v>
      </c>
      <c r="E43" s="116">
        <f>'４月'!K43</f>
        <v>1336216</v>
      </c>
      <c r="F43" s="112"/>
      <c r="G43" s="111"/>
      <c r="H43" s="110"/>
      <c r="I43" s="109"/>
      <c r="J43" s="108">
        <f t="shared" si="0"/>
        <v>4648</v>
      </c>
      <c r="K43" s="107">
        <f t="shared" si="0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77</v>
      </c>
      <c r="E44" s="116">
        <f>'４月'!K44</f>
        <v>113700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9724</v>
      </c>
      <c r="E45" s="116">
        <f>'４月'!K45</f>
        <v>3869668</v>
      </c>
      <c r="F45" s="112"/>
      <c r="G45" s="137"/>
      <c r="H45" s="110"/>
      <c r="I45" s="109"/>
      <c r="J45" s="108">
        <f t="shared" si="0"/>
        <v>9724</v>
      </c>
      <c r="K45" s="107">
        <f t="shared" si="0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5352</v>
      </c>
      <c r="E46" s="116">
        <f>'４月'!K46</f>
        <v>961652</v>
      </c>
      <c r="F46" s="105"/>
      <c r="G46" s="104"/>
      <c r="H46" s="103"/>
      <c r="I46" s="102"/>
      <c r="J46" s="101">
        <f t="shared" si="0"/>
        <v>5352</v>
      </c>
      <c r="K46" s="100">
        <f t="shared" si="0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6740</v>
      </c>
      <c r="E47" s="116">
        <f>'４月'!K47</f>
        <v>1983771</v>
      </c>
      <c r="F47" s="105"/>
      <c r="G47" s="104"/>
      <c r="H47" s="103"/>
      <c r="I47" s="102"/>
      <c r="J47" s="101">
        <f t="shared" si="0"/>
        <v>6740</v>
      </c>
      <c r="K47" s="100">
        <f t="shared" si="0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5259</v>
      </c>
      <c r="E49" s="116">
        <f>'４月'!K49</f>
        <v>1808532</v>
      </c>
      <c r="F49" s="98"/>
      <c r="G49" s="97"/>
      <c r="H49" s="96"/>
      <c r="I49" s="95"/>
      <c r="J49" s="94">
        <f t="shared" si="0"/>
        <v>5259</v>
      </c>
      <c r="K49" s="93">
        <f t="shared" si="0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255254</v>
      </c>
      <c r="E50" s="90">
        <f t="shared" si="1"/>
        <v>66449563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255254</v>
      </c>
      <c r="K50" s="87">
        <f t="shared" si="0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22449</v>
      </c>
      <c r="E10" s="116">
        <f>'５月'!K10</f>
        <v>5542479</v>
      </c>
      <c r="F10" s="119"/>
      <c r="G10" s="118"/>
      <c r="H10" s="117"/>
      <c r="I10" s="116"/>
      <c r="J10" s="115">
        <f aca="true" t="shared" si="0" ref="J10:K50">D10+F10-H10</f>
        <v>22449</v>
      </c>
      <c r="K10" s="114">
        <f t="shared" si="0"/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944</v>
      </c>
      <c r="E11" s="116">
        <f>'５月'!K11</f>
        <v>113580</v>
      </c>
      <c r="F11" s="105"/>
      <c r="G11" s="104"/>
      <c r="H11" s="103"/>
      <c r="I11" s="102"/>
      <c r="J11" s="101">
        <f t="shared" si="0"/>
        <v>944</v>
      </c>
      <c r="K11" s="100">
        <f t="shared" si="0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148</v>
      </c>
      <c r="E12" s="116">
        <f>'５月'!K12</f>
        <v>19491</v>
      </c>
      <c r="F12" s="105"/>
      <c r="G12" s="104"/>
      <c r="H12" s="103"/>
      <c r="I12" s="102"/>
      <c r="J12" s="101">
        <f t="shared" si="0"/>
        <v>148</v>
      </c>
      <c r="K12" s="100">
        <f t="shared" si="0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4794</v>
      </c>
      <c r="E13" s="116">
        <f>'５月'!K13</f>
        <v>1142259</v>
      </c>
      <c r="F13" s="105"/>
      <c r="G13" s="104"/>
      <c r="H13" s="103"/>
      <c r="I13" s="102"/>
      <c r="J13" s="101">
        <f t="shared" si="0"/>
        <v>4794</v>
      </c>
      <c r="K13" s="100">
        <f t="shared" si="0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2094</v>
      </c>
      <c r="E17" s="116">
        <f>'５月'!K17</f>
        <v>6339160</v>
      </c>
      <c r="F17" s="105"/>
      <c r="G17" s="104"/>
      <c r="H17" s="103"/>
      <c r="I17" s="102"/>
      <c r="J17" s="101">
        <f t="shared" si="0"/>
        <v>2094</v>
      </c>
      <c r="K17" s="100">
        <f t="shared" si="0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79</v>
      </c>
      <c r="E18" s="116">
        <f>'５月'!K18</f>
        <v>10171</v>
      </c>
      <c r="F18" s="105"/>
      <c r="G18" s="104"/>
      <c r="H18" s="103"/>
      <c r="I18" s="102"/>
      <c r="J18" s="101">
        <f t="shared" si="0"/>
        <v>79</v>
      </c>
      <c r="K18" s="100">
        <f t="shared" si="0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9498</v>
      </c>
      <c r="E22" s="116">
        <f>'５月'!K22</f>
        <v>1206067</v>
      </c>
      <c r="F22" s="105"/>
      <c r="G22" s="104"/>
      <c r="H22" s="103"/>
      <c r="I22" s="102"/>
      <c r="J22" s="101">
        <f t="shared" si="0"/>
        <v>9498</v>
      </c>
      <c r="K22" s="100">
        <f t="shared" si="0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2544</v>
      </c>
      <c r="E23" s="116">
        <f>'５月'!K23</f>
        <v>3366120</v>
      </c>
      <c r="F23" s="112"/>
      <c r="G23" s="111"/>
      <c r="H23" s="110"/>
      <c r="I23" s="109"/>
      <c r="J23" s="108">
        <f t="shared" si="0"/>
        <v>2544</v>
      </c>
      <c r="K23" s="107">
        <f t="shared" si="0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25833</v>
      </c>
      <c r="E24" s="116">
        <f>'５月'!K24</f>
        <v>3272657</v>
      </c>
      <c r="F24" s="105"/>
      <c r="G24" s="104"/>
      <c r="H24" s="103"/>
      <c r="I24" s="102"/>
      <c r="J24" s="101">
        <f t="shared" si="0"/>
        <v>25833</v>
      </c>
      <c r="K24" s="100">
        <f t="shared" si="0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7298</v>
      </c>
      <c r="E25" s="116">
        <f>'５月'!K25</f>
        <v>5407158</v>
      </c>
      <c r="F25" s="105"/>
      <c r="G25" s="104"/>
      <c r="H25" s="103"/>
      <c r="I25" s="102"/>
      <c r="J25" s="101">
        <f t="shared" si="0"/>
        <v>7298</v>
      </c>
      <c r="K25" s="100">
        <f t="shared" si="0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20702</v>
      </c>
      <c r="E26" s="116">
        <f>'５月'!K26</f>
        <v>7699231</v>
      </c>
      <c r="F26" s="105"/>
      <c r="G26" s="104"/>
      <c r="H26" s="103"/>
      <c r="I26" s="102"/>
      <c r="J26" s="101">
        <f t="shared" si="0"/>
        <v>20702</v>
      </c>
      <c r="K26" s="100">
        <f t="shared" si="0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2105</v>
      </c>
      <c r="E27" s="116">
        <f>'５月'!K27</f>
        <v>337900</v>
      </c>
      <c r="F27" s="105"/>
      <c r="G27" s="104"/>
      <c r="H27" s="103"/>
      <c r="I27" s="102"/>
      <c r="J27" s="101">
        <f t="shared" si="0"/>
        <v>2105</v>
      </c>
      <c r="K27" s="100">
        <f t="shared" si="0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650</v>
      </c>
      <c r="E28" s="116">
        <f>'５月'!K28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1127</v>
      </c>
      <c r="E29" s="116">
        <f>'５月'!K29</f>
        <v>375421</v>
      </c>
      <c r="F29" s="74"/>
      <c r="G29" s="111"/>
      <c r="H29" s="110"/>
      <c r="I29" s="109"/>
      <c r="J29" s="108">
        <f t="shared" si="0"/>
        <v>1127</v>
      </c>
      <c r="K29" s="107">
        <f t="shared" si="0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1636</v>
      </c>
      <c r="E30" s="116">
        <f>'５月'!K30</f>
        <v>932618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6</v>
      </c>
      <c r="E32" s="116">
        <f>'５月'!K32</f>
        <v>5277</v>
      </c>
      <c r="F32" s="112"/>
      <c r="G32" s="111"/>
      <c r="H32" s="110"/>
      <c r="I32" s="109"/>
      <c r="J32" s="108">
        <f t="shared" si="0"/>
        <v>6</v>
      </c>
      <c r="K32" s="107">
        <f t="shared" si="0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23895</v>
      </c>
      <c r="E33" s="116">
        <f>'５月'!K33</f>
        <v>7561441</v>
      </c>
      <c r="F33" s="112"/>
      <c r="G33" s="111"/>
      <c r="H33" s="72"/>
      <c r="I33" s="109"/>
      <c r="J33" s="108">
        <f t="shared" si="0"/>
        <v>23895</v>
      </c>
      <c r="K33" s="107">
        <f t="shared" si="0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82830</v>
      </c>
      <c r="E34" s="116">
        <f>'５月'!K34</f>
        <v>7768846</v>
      </c>
      <c r="F34" s="112"/>
      <c r="G34" s="111"/>
      <c r="H34" s="110"/>
      <c r="I34" s="109"/>
      <c r="J34" s="108">
        <f t="shared" si="0"/>
        <v>82830</v>
      </c>
      <c r="K34" s="107">
        <f t="shared" si="0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1307</v>
      </c>
      <c r="E35" s="116">
        <f>'５月'!K35</f>
        <v>126335</v>
      </c>
      <c r="F35" s="112"/>
      <c r="G35" s="111"/>
      <c r="H35" s="110"/>
      <c r="I35" s="109"/>
      <c r="J35" s="108">
        <f t="shared" si="0"/>
        <v>1307</v>
      </c>
      <c r="K35" s="107">
        <f t="shared" si="0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212</v>
      </c>
      <c r="E36" s="116">
        <f>'５月'!K36</f>
        <v>43240</v>
      </c>
      <c r="F36" s="112"/>
      <c r="G36" s="111"/>
      <c r="H36" s="110"/>
      <c r="I36" s="109"/>
      <c r="J36" s="108">
        <f t="shared" si="0"/>
        <v>212</v>
      </c>
      <c r="K36" s="107">
        <f t="shared" si="0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785</v>
      </c>
      <c r="E38" s="116">
        <f>'５月'!K38</f>
        <v>151920</v>
      </c>
      <c r="F38" s="112"/>
      <c r="G38" s="111"/>
      <c r="H38" s="110"/>
      <c r="I38" s="109"/>
      <c r="J38" s="108">
        <f t="shared" si="0"/>
        <v>785</v>
      </c>
      <c r="K38" s="107">
        <f t="shared" si="0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1184</v>
      </c>
      <c r="E39" s="116">
        <f>'５月'!K39</f>
        <v>1302400</v>
      </c>
      <c r="F39" s="112"/>
      <c r="G39" s="111"/>
      <c r="H39" s="110"/>
      <c r="I39" s="109"/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11334</v>
      </c>
      <c r="E42" s="116">
        <f>'５月'!K42</f>
        <v>3580753</v>
      </c>
      <c r="F42" s="112"/>
      <c r="G42" s="111"/>
      <c r="H42" s="110"/>
      <c r="I42" s="109"/>
      <c r="J42" s="108">
        <f t="shared" si="0"/>
        <v>11334</v>
      </c>
      <c r="K42" s="107">
        <f t="shared" si="0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4648</v>
      </c>
      <c r="E43" s="116">
        <f>'５月'!K43</f>
        <v>1336216</v>
      </c>
      <c r="F43" s="112"/>
      <c r="G43" s="111"/>
      <c r="H43" s="110"/>
      <c r="I43" s="109"/>
      <c r="J43" s="108">
        <f t="shared" si="0"/>
        <v>4648</v>
      </c>
      <c r="K43" s="107">
        <f t="shared" si="0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77</v>
      </c>
      <c r="E44" s="116">
        <f>'５月'!K44</f>
        <v>113700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9724</v>
      </c>
      <c r="E45" s="116">
        <f>'５月'!K45</f>
        <v>3869668</v>
      </c>
      <c r="F45" s="112"/>
      <c r="G45" s="111"/>
      <c r="H45" s="110"/>
      <c r="I45" s="109"/>
      <c r="J45" s="108">
        <f t="shared" si="0"/>
        <v>9724</v>
      </c>
      <c r="K45" s="107">
        <f t="shared" si="0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5352</v>
      </c>
      <c r="E46" s="116">
        <f>'５月'!K46</f>
        <v>961652</v>
      </c>
      <c r="F46" s="105"/>
      <c r="G46" s="104"/>
      <c r="H46" s="103"/>
      <c r="I46" s="102"/>
      <c r="J46" s="101">
        <f t="shared" si="0"/>
        <v>5352</v>
      </c>
      <c r="K46" s="100">
        <f t="shared" si="0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6740</v>
      </c>
      <c r="E47" s="116">
        <f>'５月'!K47</f>
        <v>1983771</v>
      </c>
      <c r="F47" s="105"/>
      <c r="G47" s="104"/>
      <c r="H47" s="103"/>
      <c r="I47" s="102"/>
      <c r="J47" s="101">
        <f t="shared" si="0"/>
        <v>6740</v>
      </c>
      <c r="K47" s="100">
        <f t="shared" si="0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5259</v>
      </c>
      <c r="E49" s="116">
        <f>'５月'!K49</f>
        <v>1808532</v>
      </c>
      <c r="F49" s="98"/>
      <c r="G49" s="97"/>
      <c r="H49" s="96"/>
      <c r="I49" s="95"/>
      <c r="J49" s="94">
        <f t="shared" si="0"/>
        <v>5259</v>
      </c>
      <c r="K49" s="93">
        <f t="shared" si="0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255254</v>
      </c>
      <c r="E50" s="90">
        <f t="shared" si="1"/>
        <v>66449563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255254</v>
      </c>
      <c r="K50" s="87">
        <f t="shared" si="0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22449</v>
      </c>
      <c r="E10" s="116">
        <f>'６月'!K10</f>
        <v>5542479</v>
      </c>
      <c r="F10" s="119"/>
      <c r="G10" s="118"/>
      <c r="H10" s="117"/>
      <c r="I10" s="116"/>
      <c r="J10" s="115">
        <f aca="true" t="shared" si="0" ref="J10:K50">D10+F10-H10</f>
        <v>22449</v>
      </c>
      <c r="K10" s="114">
        <f t="shared" si="0"/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944</v>
      </c>
      <c r="E11" s="116">
        <f>'６月'!K11</f>
        <v>113580</v>
      </c>
      <c r="F11" s="105"/>
      <c r="G11" s="104"/>
      <c r="H11" s="103"/>
      <c r="I11" s="102"/>
      <c r="J11" s="101">
        <f t="shared" si="0"/>
        <v>944</v>
      </c>
      <c r="K11" s="100">
        <f t="shared" si="0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148</v>
      </c>
      <c r="E12" s="116">
        <f>'６月'!K12</f>
        <v>19491</v>
      </c>
      <c r="F12" s="105"/>
      <c r="G12" s="104"/>
      <c r="H12" s="103"/>
      <c r="I12" s="102"/>
      <c r="J12" s="101">
        <f t="shared" si="0"/>
        <v>148</v>
      </c>
      <c r="K12" s="100">
        <f t="shared" si="0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4794</v>
      </c>
      <c r="E13" s="116">
        <f>'６月'!K13</f>
        <v>1142259</v>
      </c>
      <c r="F13" s="105"/>
      <c r="G13" s="104"/>
      <c r="H13" s="103"/>
      <c r="I13" s="102"/>
      <c r="J13" s="101">
        <f t="shared" si="0"/>
        <v>4794</v>
      </c>
      <c r="K13" s="100">
        <f t="shared" si="0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2094</v>
      </c>
      <c r="E17" s="116">
        <f>'６月'!K17</f>
        <v>6339160</v>
      </c>
      <c r="F17" s="105"/>
      <c r="G17" s="104"/>
      <c r="H17" s="103"/>
      <c r="I17" s="102"/>
      <c r="J17" s="101">
        <f t="shared" si="0"/>
        <v>2094</v>
      </c>
      <c r="K17" s="100">
        <f t="shared" si="0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79</v>
      </c>
      <c r="E18" s="116">
        <f>'６月'!K18</f>
        <v>10171</v>
      </c>
      <c r="F18" s="105"/>
      <c r="G18" s="104"/>
      <c r="H18" s="103"/>
      <c r="I18" s="102"/>
      <c r="J18" s="101">
        <f t="shared" si="0"/>
        <v>79</v>
      </c>
      <c r="K18" s="100">
        <f t="shared" si="0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9498</v>
      </c>
      <c r="E22" s="116">
        <f>'６月'!K22</f>
        <v>1206067</v>
      </c>
      <c r="F22" s="105"/>
      <c r="G22" s="104"/>
      <c r="H22" s="103"/>
      <c r="I22" s="102"/>
      <c r="J22" s="101">
        <f t="shared" si="0"/>
        <v>9498</v>
      </c>
      <c r="K22" s="100">
        <f t="shared" si="0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2544</v>
      </c>
      <c r="E23" s="116">
        <f>'６月'!K23</f>
        <v>3366120</v>
      </c>
      <c r="F23" s="112"/>
      <c r="G23" s="111"/>
      <c r="H23" s="110"/>
      <c r="I23" s="109"/>
      <c r="J23" s="108">
        <f t="shared" si="0"/>
        <v>2544</v>
      </c>
      <c r="K23" s="107">
        <f t="shared" si="0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25833</v>
      </c>
      <c r="E24" s="116">
        <f>'６月'!K24</f>
        <v>3272657</v>
      </c>
      <c r="F24" s="105"/>
      <c r="G24" s="104"/>
      <c r="H24" s="103"/>
      <c r="I24" s="102"/>
      <c r="J24" s="101">
        <f t="shared" si="0"/>
        <v>25833</v>
      </c>
      <c r="K24" s="100">
        <f t="shared" si="0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7298</v>
      </c>
      <c r="E25" s="116">
        <f>'６月'!K25</f>
        <v>5407158</v>
      </c>
      <c r="F25" s="105"/>
      <c r="G25" s="104"/>
      <c r="H25" s="103"/>
      <c r="I25" s="102"/>
      <c r="J25" s="101">
        <f t="shared" si="0"/>
        <v>7298</v>
      </c>
      <c r="K25" s="100">
        <f t="shared" si="0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20702</v>
      </c>
      <c r="E26" s="116">
        <f>'６月'!K26</f>
        <v>7699231</v>
      </c>
      <c r="F26" s="105"/>
      <c r="G26" s="104"/>
      <c r="H26" s="103"/>
      <c r="I26" s="102"/>
      <c r="J26" s="101">
        <f t="shared" si="0"/>
        <v>20702</v>
      </c>
      <c r="K26" s="100">
        <f t="shared" si="0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2105</v>
      </c>
      <c r="E27" s="116">
        <f>'６月'!K27</f>
        <v>337900</v>
      </c>
      <c r="F27" s="105"/>
      <c r="G27" s="104"/>
      <c r="H27" s="103"/>
      <c r="I27" s="102"/>
      <c r="J27" s="101">
        <f t="shared" si="0"/>
        <v>2105</v>
      </c>
      <c r="K27" s="100">
        <f t="shared" si="0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650</v>
      </c>
      <c r="E28" s="116">
        <f>'６月'!K28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1127</v>
      </c>
      <c r="E29" s="116">
        <f>'６月'!K29</f>
        <v>375421</v>
      </c>
      <c r="F29" s="74"/>
      <c r="G29" s="111"/>
      <c r="H29" s="110"/>
      <c r="I29" s="109"/>
      <c r="J29" s="108">
        <f t="shared" si="0"/>
        <v>1127</v>
      </c>
      <c r="K29" s="107">
        <f t="shared" si="0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1636</v>
      </c>
      <c r="E30" s="116">
        <f>'６月'!K30</f>
        <v>932618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6</v>
      </c>
      <c r="E32" s="116">
        <f>'６月'!K32</f>
        <v>5277</v>
      </c>
      <c r="F32" s="112"/>
      <c r="G32" s="111"/>
      <c r="H32" s="110"/>
      <c r="I32" s="109"/>
      <c r="J32" s="108">
        <f t="shared" si="0"/>
        <v>6</v>
      </c>
      <c r="K32" s="107">
        <f t="shared" si="0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23895</v>
      </c>
      <c r="E33" s="116">
        <f>'６月'!K33</f>
        <v>7561441</v>
      </c>
      <c r="F33" s="112"/>
      <c r="G33" s="111"/>
      <c r="H33" s="72"/>
      <c r="I33" s="109"/>
      <c r="J33" s="108">
        <f t="shared" si="0"/>
        <v>23895</v>
      </c>
      <c r="K33" s="107">
        <f t="shared" si="0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82830</v>
      </c>
      <c r="E34" s="116">
        <f>'６月'!K34</f>
        <v>7768846</v>
      </c>
      <c r="F34" s="112"/>
      <c r="G34" s="111"/>
      <c r="H34" s="110"/>
      <c r="I34" s="109"/>
      <c r="J34" s="108">
        <f t="shared" si="0"/>
        <v>82830</v>
      </c>
      <c r="K34" s="107">
        <f t="shared" si="0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1307</v>
      </c>
      <c r="E35" s="116">
        <f>'６月'!K35</f>
        <v>126335</v>
      </c>
      <c r="F35" s="112"/>
      <c r="G35" s="111"/>
      <c r="H35" s="110"/>
      <c r="I35" s="109"/>
      <c r="J35" s="108">
        <f t="shared" si="0"/>
        <v>1307</v>
      </c>
      <c r="K35" s="107">
        <f t="shared" si="0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212</v>
      </c>
      <c r="E36" s="116">
        <f>'６月'!K36</f>
        <v>43240</v>
      </c>
      <c r="F36" s="112"/>
      <c r="G36" s="111"/>
      <c r="H36" s="110"/>
      <c r="I36" s="109"/>
      <c r="J36" s="108">
        <f t="shared" si="0"/>
        <v>212</v>
      </c>
      <c r="K36" s="107">
        <f t="shared" si="0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785</v>
      </c>
      <c r="E38" s="116">
        <f>'６月'!K38</f>
        <v>151920</v>
      </c>
      <c r="F38" s="112"/>
      <c r="G38" s="111"/>
      <c r="H38" s="110"/>
      <c r="I38" s="109"/>
      <c r="J38" s="108">
        <f t="shared" si="0"/>
        <v>785</v>
      </c>
      <c r="K38" s="107">
        <f t="shared" si="0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1184</v>
      </c>
      <c r="E39" s="116">
        <f>'６月'!K39</f>
        <v>1302400</v>
      </c>
      <c r="F39" s="112"/>
      <c r="G39" s="111"/>
      <c r="H39" s="110"/>
      <c r="I39" s="109"/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11334</v>
      </c>
      <c r="E42" s="116">
        <f>'６月'!K42</f>
        <v>3580753</v>
      </c>
      <c r="F42" s="112"/>
      <c r="G42" s="111"/>
      <c r="H42" s="110"/>
      <c r="I42" s="109"/>
      <c r="J42" s="108">
        <f t="shared" si="0"/>
        <v>11334</v>
      </c>
      <c r="K42" s="107">
        <f t="shared" si="0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4648</v>
      </c>
      <c r="E43" s="116">
        <f>'６月'!K43</f>
        <v>1336216</v>
      </c>
      <c r="F43" s="112"/>
      <c r="G43" s="111"/>
      <c r="H43" s="110"/>
      <c r="I43" s="109"/>
      <c r="J43" s="108">
        <f t="shared" si="0"/>
        <v>4648</v>
      </c>
      <c r="K43" s="107">
        <f t="shared" si="0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77</v>
      </c>
      <c r="E44" s="116">
        <f>'６月'!K44</f>
        <v>113700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9724</v>
      </c>
      <c r="E45" s="116">
        <f>'６月'!K45</f>
        <v>3869668</v>
      </c>
      <c r="F45" s="112"/>
      <c r="G45" s="111"/>
      <c r="H45" s="110"/>
      <c r="I45" s="109"/>
      <c r="J45" s="108">
        <f t="shared" si="0"/>
        <v>9724</v>
      </c>
      <c r="K45" s="107">
        <f t="shared" si="0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5352</v>
      </c>
      <c r="E46" s="116">
        <f>'６月'!K46</f>
        <v>961652</v>
      </c>
      <c r="F46" s="105"/>
      <c r="G46" s="104"/>
      <c r="H46" s="103"/>
      <c r="I46" s="102"/>
      <c r="J46" s="101">
        <f t="shared" si="0"/>
        <v>5352</v>
      </c>
      <c r="K46" s="100">
        <f t="shared" si="0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6740</v>
      </c>
      <c r="E47" s="116">
        <f>'６月'!K47</f>
        <v>1983771</v>
      </c>
      <c r="F47" s="105"/>
      <c r="G47" s="104"/>
      <c r="H47" s="103"/>
      <c r="I47" s="102"/>
      <c r="J47" s="101">
        <f t="shared" si="0"/>
        <v>6740</v>
      </c>
      <c r="K47" s="100">
        <f t="shared" si="0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5259</v>
      </c>
      <c r="E49" s="116">
        <f>'６月'!K49</f>
        <v>1808532</v>
      </c>
      <c r="F49" s="98"/>
      <c r="G49" s="97"/>
      <c r="H49" s="96"/>
      <c r="I49" s="95"/>
      <c r="J49" s="94">
        <f t="shared" si="0"/>
        <v>5259</v>
      </c>
      <c r="K49" s="93">
        <f t="shared" si="0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255254</v>
      </c>
      <c r="E50" s="90">
        <f t="shared" si="1"/>
        <v>66449563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255254</v>
      </c>
      <c r="K50" s="87">
        <f t="shared" si="0"/>
        <v>66449563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22449</v>
      </c>
      <c r="E10" s="116">
        <f>'７月'!K10</f>
        <v>5542479</v>
      </c>
      <c r="F10" s="119"/>
      <c r="G10" s="118"/>
      <c r="H10" s="117"/>
      <c r="I10" s="116"/>
      <c r="J10" s="115">
        <f aca="true" t="shared" si="0" ref="J10:K50">D10+F10-H10</f>
        <v>22449</v>
      </c>
      <c r="K10" s="114">
        <f t="shared" si="0"/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944</v>
      </c>
      <c r="E11" s="116">
        <f>'７月'!K11</f>
        <v>113580</v>
      </c>
      <c r="F11" s="105"/>
      <c r="G11" s="104"/>
      <c r="H11" s="103"/>
      <c r="I11" s="102"/>
      <c r="J11" s="101">
        <f t="shared" si="0"/>
        <v>944</v>
      </c>
      <c r="K11" s="100">
        <f t="shared" si="0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148</v>
      </c>
      <c r="E12" s="116">
        <f>'７月'!K12</f>
        <v>19491</v>
      </c>
      <c r="F12" s="105"/>
      <c r="G12" s="104"/>
      <c r="H12" s="103"/>
      <c r="I12" s="102"/>
      <c r="J12" s="101">
        <f t="shared" si="0"/>
        <v>148</v>
      </c>
      <c r="K12" s="100">
        <f t="shared" si="0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4794</v>
      </c>
      <c r="E13" s="116">
        <f>'７月'!K13</f>
        <v>1142259</v>
      </c>
      <c r="F13" s="105"/>
      <c r="G13" s="104"/>
      <c r="H13" s="103"/>
      <c r="I13" s="102"/>
      <c r="J13" s="101">
        <f t="shared" si="0"/>
        <v>4794</v>
      </c>
      <c r="K13" s="100">
        <f t="shared" si="0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2094</v>
      </c>
      <c r="E17" s="116">
        <f>'７月'!K17</f>
        <v>6339160</v>
      </c>
      <c r="F17" s="105"/>
      <c r="G17" s="104"/>
      <c r="H17" s="103"/>
      <c r="I17" s="102"/>
      <c r="J17" s="101">
        <f t="shared" si="0"/>
        <v>2094</v>
      </c>
      <c r="K17" s="100">
        <f t="shared" si="0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79</v>
      </c>
      <c r="E18" s="116">
        <f>'７月'!K18</f>
        <v>10171</v>
      </c>
      <c r="F18" s="105"/>
      <c r="G18" s="104"/>
      <c r="H18" s="103"/>
      <c r="I18" s="102"/>
      <c r="J18" s="101">
        <f t="shared" si="0"/>
        <v>79</v>
      </c>
      <c r="K18" s="100">
        <f t="shared" si="0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9498</v>
      </c>
      <c r="E22" s="116">
        <f>'７月'!K22</f>
        <v>1206067</v>
      </c>
      <c r="F22" s="105"/>
      <c r="G22" s="104"/>
      <c r="H22" s="103"/>
      <c r="I22" s="102"/>
      <c r="J22" s="101">
        <f t="shared" si="0"/>
        <v>9498</v>
      </c>
      <c r="K22" s="100">
        <f t="shared" si="0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2544</v>
      </c>
      <c r="E23" s="116">
        <f>'７月'!K23</f>
        <v>3366120</v>
      </c>
      <c r="F23" s="112"/>
      <c r="G23" s="111"/>
      <c r="H23" s="110"/>
      <c r="I23" s="109"/>
      <c r="J23" s="108">
        <f t="shared" si="0"/>
        <v>2544</v>
      </c>
      <c r="K23" s="107">
        <f t="shared" si="0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25833</v>
      </c>
      <c r="E24" s="116">
        <f>'７月'!K24</f>
        <v>3272657</v>
      </c>
      <c r="F24" s="105"/>
      <c r="G24" s="104"/>
      <c r="H24" s="103"/>
      <c r="I24" s="102"/>
      <c r="J24" s="101">
        <f t="shared" si="0"/>
        <v>25833</v>
      </c>
      <c r="K24" s="100">
        <f t="shared" si="0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7298</v>
      </c>
      <c r="E25" s="116">
        <f>'７月'!K25</f>
        <v>5407158</v>
      </c>
      <c r="F25" s="105"/>
      <c r="G25" s="104"/>
      <c r="H25" s="103"/>
      <c r="I25" s="102"/>
      <c r="J25" s="101">
        <f t="shared" si="0"/>
        <v>7298</v>
      </c>
      <c r="K25" s="100">
        <f t="shared" si="0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20702</v>
      </c>
      <c r="E26" s="116">
        <f>'７月'!K26</f>
        <v>7699231</v>
      </c>
      <c r="F26" s="105"/>
      <c r="G26" s="104"/>
      <c r="H26" s="103"/>
      <c r="I26" s="102"/>
      <c r="J26" s="101">
        <f t="shared" si="0"/>
        <v>20702</v>
      </c>
      <c r="K26" s="100">
        <f t="shared" si="0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2105</v>
      </c>
      <c r="E27" s="116">
        <f>'７月'!K27</f>
        <v>337900</v>
      </c>
      <c r="F27" s="105"/>
      <c r="G27" s="104"/>
      <c r="H27" s="103"/>
      <c r="I27" s="102"/>
      <c r="J27" s="101">
        <f t="shared" si="0"/>
        <v>2105</v>
      </c>
      <c r="K27" s="100">
        <f t="shared" si="0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650</v>
      </c>
      <c r="E28" s="116">
        <f>'７月'!K28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1127</v>
      </c>
      <c r="E29" s="116">
        <f>'７月'!K29</f>
        <v>375421</v>
      </c>
      <c r="F29" s="74"/>
      <c r="G29" s="111"/>
      <c r="H29" s="110"/>
      <c r="I29" s="109"/>
      <c r="J29" s="108">
        <f t="shared" si="0"/>
        <v>1127</v>
      </c>
      <c r="K29" s="107">
        <f t="shared" si="0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1636</v>
      </c>
      <c r="E30" s="116">
        <f>'７月'!K30</f>
        <v>932618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6</v>
      </c>
      <c r="E32" s="116">
        <f>'７月'!K32</f>
        <v>5277</v>
      </c>
      <c r="F32" s="112"/>
      <c r="G32" s="111"/>
      <c r="H32" s="110"/>
      <c r="I32" s="109"/>
      <c r="J32" s="108">
        <f t="shared" si="0"/>
        <v>6</v>
      </c>
      <c r="K32" s="107">
        <f t="shared" si="0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23895</v>
      </c>
      <c r="E33" s="116">
        <f>'７月'!K33</f>
        <v>7561441</v>
      </c>
      <c r="F33" s="112"/>
      <c r="G33" s="111"/>
      <c r="H33" s="72"/>
      <c r="I33" s="109"/>
      <c r="J33" s="108">
        <f t="shared" si="0"/>
        <v>23895</v>
      </c>
      <c r="K33" s="107">
        <f t="shared" si="0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82830</v>
      </c>
      <c r="E34" s="116">
        <f>'７月'!K34</f>
        <v>7768846</v>
      </c>
      <c r="F34" s="112"/>
      <c r="G34" s="111"/>
      <c r="H34" s="110"/>
      <c r="I34" s="109"/>
      <c r="J34" s="108">
        <f t="shared" si="0"/>
        <v>82830</v>
      </c>
      <c r="K34" s="107">
        <f t="shared" si="0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1307</v>
      </c>
      <c r="E35" s="116">
        <f>'７月'!K35</f>
        <v>126335</v>
      </c>
      <c r="F35" s="112"/>
      <c r="G35" s="111"/>
      <c r="H35" s="110"/>
      <c r="I35" s="109"/>
      <c r="J35" s="108">
        <f t="shared" si="0"/>
        <v>1307</v>
      </c>
      <c r="K35" s="107">
        <f t="shared" si="0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212</v>
      </c>
      <c r="E36" s="116">
        <f>'７月'!K36</f>
        <v>43240</v>
      </c>
      <c r="F36" s="112"/>
      <c r="G36" s="111"/>
      <c r="H36" s="110"/>
      <c r="I36" s="109"/>
      <c r="J36" s="108">
        <f t="shared" si="0"/>
        <v>212</v>
      </c>
      <c r="K36" s="107">
        <f t="shared" si="0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785</v>
      </c>
      <c r="E38" s="116">
        <f>'７月'!K38</f>
        <v>151920</v>
      </c>
      <c r="F38" s="112"/>
      <c r="G38" s="111"/>
      <c r="H38" s="110"/>
      <c r="I38" s="109"/>
      <c r="J38" s="108">
        <f t="shared" si="0"/>
        <v>785</v>
      </c>
      <c r="K38" s="107">
        <f t="shared" si="0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1184</v>
      </c>
      <c r="E39" s="116">
        <f>'７月'!K39</f>
        <v>1302400</v>
      </c>
      <c r="F39" s="112"/>
      <c r="G39" s="111"/>
      <c r="H39" s="110"/>
      <c r="I39" s="109"/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11334</v>
      </c>
      <c r="E42" s="116">
        <f>'７月'!K42</f>
        <v>3580753</v>
      </c>
      <c r="F42" s="112"/>
      <c r="G42" s="111"/>
      <c r="H42" s="110"/>
      <c r="I42" s="109"/>
      <c r="J42" s="108">
        <f t="shared" si="0"/>
        <v>11334</v>
      </c>
      <c r="K42" s="107">
        <f t="shared" si="0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4648</v>
      </c>
      <c r="E43" s="116">
        <f>'７月'!K43</f>
        <v>1336216</v>
      </c>
      <c r="F43" s="112"/>
      <c r="G43" s="111"/>
      <c r="H43" s="110"/>
      <c r="I43" s="109"/>
      <c r="J43" s="108">
        <f t="shared" si="0"/>
        <v>4648</v>
      </c>
      <c r="K43" s="107">
        <f t="shared" si="0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77</v>
      </c>
      <c r="E44" s="116">
        <f>'７月'!K44</f>
        <v>113700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9724</v>
      </c>
      <c r="E45" s="116">
        <f>'７月'!K45</f>
        <v>3869668</v>
      </c>
      <c r="F45" s="112"/>
      <c r="G45" s="111"/>
      <c r="H45" s="110"/>
      <c r="I45" s="109"/>
      <c r="J45" s="108">
        <f t="shared" si="0"/>
        <v>9724</v>
      </c>
      <c r="K45" s="107">
        <f t="shared" si="0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5352</v>
      </c>
      <c r="E46" s="116">
        <f>'７月'!K46</f>
        <v>961652</v>
      </c>
      <c r="F46" s="105"/>
      <c r="G46" s="104"/>
      <c r="H46" s="103"/>
      <c r="I46" s="102"/>
      <c r="J46" s="101">
        <f t="shared" si="0"/>
        <v>5352</v>
      </c>
      <c r="K46" s="100">
        <f t="shared" si="0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6740</v>
      </c>
      <c r="E47" s="116">
        <f>'７月'!K47</f>
        <v>1983771</v>
      </c>
      <c r="F47" s="105"/>
      <c r="G47" s="104"/>
      <c r="H47" s="103"/>
      <c r="I47" s="102"/>
      <c r="J47" s="101">
        <f t="shared" si="0"/>
        <v>6740</v>
      </c>
      <c r="K47" s="100">
        <f t="shared" si="0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5259</v>
      </c>
      <c r="E49" s="97">
        <f>'７月'!K49</f>
        <v>1808532</v>
      </c>
      <c r="F49" s="98"/>
      <c r="G49" s="97"/>
      <c r="H49" s="96"/>
      <c r="I49" s="95"/>
      <c r="J49" s="94">
        <f t="shared" si="0"/>
        <v>5259</v>
      </c>
      <c r="K49" s="93">
        <f t="shared" si="0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255254</v>
      </c>
      <c r="E50" s="90">
        <f t="shared" si="1"/>
        <v>66449563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255254</v>
      </c>
      <c r="K50" s="87">
        <f t="shared" si="0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22449</v>
      </c>
      <c r="E10" s="116">
        <f>'８月'!K10</f>
        <v>5542479</v>
      </c>
      <c r="F10" s="119"/>
      <c r="G10" s="118"/>
      <c r="H10" s="117"/>
      <c r="I10" s="116"/>
      <c r="J10" s="115">
        <f aca="true" t="shared" si="0" ref="J10:K50">D10+F10-H10</f>
        <v>22449</v>
      </c>
      <c r="K10" s="114">
        <f t="shared" si="0"/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944</v>
      </c>
      <c r="E11" s="116">
        <f>'８月'!K11</f>
        <v>113580</v>
      </c>
      <c r="F11" s="105"/>
      <c r="G11" s="104"/>
      <c r="H11" s="103"/>
      <c r="I11" s="102"/>
      <c r="J11" s="101">
        <f t="shared" si="0"/>
        <v>944</v>
      </c>
      <c r="K11" s="100">
        <f t="shared" si="0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148</v>
      </c>
      <c r="E12" s="116">
        <f>'８月'!K12</f>
        <v>19491</v>
      </c>
      <c r="F12" s="105"/>
      <c r="G12" s="104"/>
      <c r="H12" s="103"/>
      <c r="I12" s="102"/>
      <c r="J12" s="101">
        <f t="shared" si="0"/>
        <v>148</v>
      </c>
      <c r="K12" s="100">
        <f t="shared" si="0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4794</v>
      </c>
      <c r="E13" s="116">
        <f>'８月'!K13</f>
        <v>1142259</v>
      </c>
      <c r="F13" s="105"/>
      <c r="G13" s="104"/>
      <c r="H13" s="103"/>
      <c r="I13" s="102"/>
      <c r="J13" s="101">
        <f t="shared" si="0"/>
        <v>4794</v>
      </c>
      <c r="K13" s="100">
        <f t="shared" si="0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2094</v>
      </c>
      <c r="E17" s="116">
        <f>'８月'!K17</f>
        <v>6339160</v>
      </c>
      <c r="F17" s="105"/>
      <c r="G17" s="104"/>
      <c r="H17" s="103"/>
      <c r="I17" s="102"/>
      <c r="J17" s="101">
        <f t="shared" si="0"/>
        <v>2094</v>
      </c>
      <c r="K17" s="100">
        <f t="shared" si="0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79</v>
      </c>
      <c r="E18" s="116">
        <f>'８月'!K18</f>
        <v>10171</v>
      </c>
      <c r="F18" s="105"/>
      <c r="G18" s="104"/>
      <c r="H18" s="103"/>
      <c r="I18" s="102"/>
      <c r="J18" s="101">
        <f t="shared" si="0"/>
        <v>79</v>
      </c>
      <c r="K18" s="100">
        <f t="shared" si="0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9498</v>
      </c>
      <c r="E22" s="116">
        <f>'８月'!K22</f>
        <v>1206067</v>
      </c>
      <c r="F22" s="105"/>
      <c r="G22" s="104"/>
      <c r="H22" s="103"/>
      <c r="I22" s="102"/>
      <c r="J22" s="101">
        <f t="shared" si="0"/>
        <v>9498</v>
      </c>
      <c r="K22" s="100">
        <f t="shared" si="0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2544</v>
      </c>
      <c r="E23" s="116">
        <f>'８月'!K23</f>
        <v>3366120</v>
      </c>
      <c r="F23" s="112"/>
      <c r="G23" s="111"/>
      <c r="H23" s="110"/>
      <c r="I23" s="109"/>
      <c r="J23" s="108">
        <f t="shared" si="0"/>
        <v>2544</v>
      </c>
      <c r="K23" s="107">
        <f t="shared" si="0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25833</v>
      </c>
      <c r="E24" s="116">
        <f>'８月'!K24</f>
        <v>3272657</v>
      </c>
      <c r="F24" s="105"/>
      <c r="G24" s="104"/>
      <c r="H24" s="103"/>
      <c r="I24" s="102"/>
      <c r="J24" s="101">
        <f t="shared" si="0"/>
        <v>25833</v>
      </c>
      <c r="K24" s="100">
        <f t="shared" si="0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7298</v>
      </c>
      <c r="E25" s="116">
        <f>'８月'!K25</f>
        <v>5407158</v>
      </c>
      <c r="F25" s="105"/>
      <c r="G25" s="104"/>
      <c r="H25" s="103"/>
      <c r="I25" s="102"/>
      <c r="J25" s="101">
        <f t="shared" si="0"/>
        <v>7298</v>
      </c>
      <c r="K25" s="100">
        <f t="shared" si="0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20702</v>
      </c>
      <c r="E26" s="116">
        <f>'８月'!K26</f>
        <v>7699231</v>
      </c>
      <c r="F26" s="105"/>
      <c r="G26" s="104"/>
      <c r="H26" s="103"/>
      <c r="I26" s="102"/>
      <c r="J26" s="101">
        <f t="shared" si="0"/>
        <v>20702</v>
      </c>
      <c r="K26" s="100">
        <f t="shared" si="0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2105</v>
      </c>
      <c r="E27" s="116">
        <f>'８月'!K27</f>
        <v>337900</v>
      </c>
      <c r="F27" s="105"/>
      <c r="G27" s="104"/>
      <c r="H27" s="103"/>
      <c r="I27" s="102"/>
      <c r="J27" s="101">
        <f t="shared" si="0"/>
        <v>2105</v>
      </c>
      <c r="K27" s="100">
        <f t="shared" si="0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650</v>
      </c>
      <c r="E28" s="116">
        <f>'８月'!K28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1127</v>
      </c>
      <c r="E29" s="116">
        <f>'８月'!K29</f>
        <v>375421</v>
      </c>
      <c r="F29" s="74"/>
      <c r="G29" s="111"/>
      <c r="H29" s="110"/>
      <c r="I29" s="109"/>
      <c r="J29" s="108">
        <f t="shared" si="0"/>
        <v>1127</v>
      </c>
      <c r="K29" s="107">
        <f t="shared" si="0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1636</v>
      </c>
      <c r="E30" s="116">
        <f>'８月'!K30</f>
        <v>932618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6</v>
      </c>
      <c r="E32" s="116">
        <f>'８月'!K32</f>
        <v>5277</v>
      </c>
      <c r="F32" s="112"/>
      <c r="G32" s="111"/>
      <c r="H32" s="110"/>
      <c r="I32" s="109"/>
      <c r="J32" s="108">
        <f t="shared" si="0"/>
        <v>6</v>
      </c>
      <c r="K32" s="107">
        <f t="shared" si="0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23895</v>
      </c>
      <c r="E33" s="116">
        <f>'８月'!K33</f>
        <v>7561441</v>
      </c>
      <c r="F33" s="112"/>
      <c r="G33" s="111"/>
      <c r="H33" s="72"/>
      <c r="I33" s="109"/>
      <c r="J33" s="108">
        <f t="shared" si="0"/>
        <v>23895</v>
      </c>
      <c r="K33" s="107">
        <f t="shared" si="0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82830</v>
      </c>
      <c r="E34" s="116">
        <f>'８月'!K34</f>
        <v>7768846</v>
      </c>
      <c r="F34" s="112"/>
      <c r="G34" s="111"/>
      <c r="H34" s="110"/>
      <c r="I34" s="109"/>
      <c r="J34" s="108">
        <f t="shared" si="0"/>
        <v>82830</v>
      </c>
      <c r="K34" s="107">
        <f t="shared" si="0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1307</v>
      </c>
      <c r="E35" s="116">
        <f>'８月'!K35</f>
        <v>126335</v>
      </c>
      <c r="F35" s="112"/>
      <c r="G35" s="111"/>
      <c r="H35" s="110"/>
      <c r="I35" s="109"/>
      <c r="J35" s="108">
        <f t="shared" si="0"/>
        <v>1307</v>
      </c>
      <c r="K35" s="107">
        <f t="shared" si="0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212</v>
      </c>
      <c r="E36" s="116">
        <f>'８月'!K36</f>
        <v>43240</v>
      </c>
      <c r="F36" s="112"/>
      <c r="G36" s="111"/>
      <c r="H36" s="110"/>
      <c r="I36" s="109"/>
      <c r="J36" s="108">
        <f t="shared" si="0"/>
        <v>212</v>
      </c>
      <c r="K36" s="107">
        <f t="shared" si="0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785</v>
      </c>
      <c r="E38" s="116">
        <f>'８月'!K38</f>
        <v>151920</v>
      </c>
      <c r="F38" s="112"/>
      <c r="G38" s="111"/>
      <c r="H38" s="110"/>
      <c r="I38" s="109"/>
      <c r="J38" s="108">
        <f t="shared" si="0"/>
        <v>785</v>
      </c>
      <c r="K38" s="107">
        <f t="shared" si="0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1184</v>
      </c>
      <c r="E39" s="116">
        <f>'８月'!K39</f>
        <v>1302400</v>
      </c>
      <c r="F39" s="112"/>
      <c r="G39" s="111"/>
      <c r="H39" s="110"/>
      <c r="I39" s="109"/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11334</v>
      </c>
      <c r="E42" s="116">
        <f>'８月'!K42</f>
        <v>3580753</v>
      </c>
      <c r="F42" s="112"/>
      <c r="G42" s="111"/>
      <c r="H42" s="110"/>
      <c r="I42" s="109"/>
      <c r="J42" s="108">
        <f t="shared" si="0"/>
        <v>11334</v>
      </c>
      <c r="K42" s="107">
        <f t="shared" si="0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4648</v>
      </c>
      <c r="E43" s="116">
        <f>'８月'!K43</f>
        <v>1336216</v>
      </c>
      <c r="F43" s="112"/>
      <c r="G43" s="111"/>
      <c r="H43" s="110"/>
      <c r="I43" s="109"/>
      <c r="J43" s="108">
        <f t="shared" si="0"/>
        <v>4648</v>
      </c>
      <c r="K43" s="107">
        <f t="shared" si="0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77</v>
      </c>
      <c r="E44" s="116">
        <f>'８月'!K44</f>
        <v>113700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9724</v>
      </c>
      <c r="E45" s="116">
        <f>'８月'!K45</f>
        <v>3869668</v>
      </c>
      <c r="F45" s="112"/>
      <c r="G45" s="111"/>
      <c r="H45" s="110"/>
      <c r="I45" s="109"/>
      <c r="J45" s="108">
        <f t="shared" si="0"/>
        <v>9724</v>
      </c>
      <c r="K45" s="107">
        <f t="shared" si="0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5352</v>
      </c>
      <c r="E46" s="116">
        <f>'８月'!K46</f>
        <v>961652</v>
      </c>
      <c r="F46" s="105"/>
      <c r="G46" s="104"/>
      <c r="H46" s="103"/>
      <c r="I46" s="102"/>
      <c r="J46" s="101">
        <f t="shared" si="0"/>
        <v>5352</v>
      </c>
      <c r="K46" s="100">
        <f t="shared" si="0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6740</v>
      </c>
      <c r="E47" s="116">
        <f>'８月'!K47</f>
        <v>1983771</v>
      </c>
      <c r="F47" s="105"/>
      <c r="G47" s="104"/>
      <c r="H47" s="103"/>
      <c r="I47" s="102"/>
      <c r="J47" s="101">
        <f t="shared" si="0"/>
        <v>6740</v>
      </c>
      <c r="K47" s="100">
        <f t="shared" si="0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5259</v>
      </c>
      <c r="E49" s="97">
        <f>'８月'!K49</f>
        <v>1808532</v>
      </c>
      <c r="F49" s="98"/>
      <c r="G49" s="97"/>
      <c r="H49" s="96"/>
      <c r="I49" s="95"/>
      <c r="J49" s="94">
        <f t="shared" si="0"/>
        <v>5259</v>
      </c>
      <c r="K49" s="93">
        <f t="shared" si="0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255254</v>
      </c>
      <c r="E50" s="90">
        <f t="shared" si="1"/>
        <v>66449563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255254</v>
      </c>
      <c r="K50" s="87">
        <f t="shared" si="0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2018-04-03T06:25:05Z</cp:lastPrinted>
  <dcterms:created xsi:type="dcterms:W3CDTF">2001-03-04T05:07:28Z</dcterms:created>
  <dcterms:modified xsi:type="dcterms:W3CDTF">2018-04-03T06:25:27Z</dcterms:modified>
  <cp:category/>
  <cp:version/>
  <cp:contentType/>
  <cp:contentStatus/>
</cp:coreProperties>
</file>