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1730" windowHeight="6060" tabRatio="589" activeTab="3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１０月" sheetId="10" r:id="rId10"/>
    <sheet name="１１月" sheetId="11" r:id="rId11"/>
    <sheet name="１２月" sheetId="12" r:id="rId12"/>
  </sheets>
  <definedNames>
    <definedName name="_xlnm.Print_Area" localSheetId="9">'１０月'!$B$2:$L$50</definedName>
    <definedName name="_xlnm.Print_Area" localSheetId="10">'１１月'!$B$2:$L$50</definedName>
    <definedName name="_xlnm.Print_Area" localSheetId="11">'１２月'!$B$2:$L$50</definedName>
    <definedName name="_xlnm.Print_Area" localSheetId="0">'１月'!$B$2:$L$50</definedName>
    <definedName name="_xlnm.Print_Area" localSheetId="1">'２月'!$B$2:$L$50</definedName>
    <definedName name="_xlnm.Print_Area" localSheetId="2">'３月'!$B$2:$L$50</definedName>
    <definedName name="_xlnm.Print_Area" localSheetId="3">'４月'!$B$2:$L$50</definedName>
    <definedName name="_xlnm.Print_Area" localSheetId="4">'５月'!$B$2:$L$50</definedName>
    <definedName name="_xlnm.Print_Area" localSheetId="5">'６月'!$B$2:$L$50</definedName>
    <definedName name="_xlnm.Print_Area" localSheetId="6">'７月'!$B$2:$L$50</definedName>
    <definedName name="_xlnm.Print_Area" localSheetId="7">'８月'!$B$2:$L$50</definedName>
    <definedName name="_xlnm.Print_Area" localSheetId="8">'９月'!$B$2:$L$50</definedName>
  </definedNames>
  <calcPr fullCalcOnLoad="1"/>
</workbook>
</file>

<file path=xl/comments3.xml><?xml version="1.0" encoding="utf-8"?>
<comments xmlns="http://schemas.openxmlformats.org/spreadsheetml/2006/main">
  <authors>
    <author>user02</author>
  </authors>
  <commentList>
    <comment ref="F25" authorId="0">
      <text>
        <r>
          <rPr>
            <b/>
            <sz val="9"/>
            <rFont val="MS P ゴシック"/>
            <family val="3"/>
          </rPr>
          <t>user02:</t>
        </r>
        <r>
          <rPr>
            <sz val="9"/>
            <rFont val="MS P ゴシック"/>
            <family val="3"/>
          </rPr>
          <t xml:space="preserve">
</t>
        </r>
      </text>
    </comment>
    <comment ref="G25" authorId="0">
      <text>
        <r>
          <rPr>
            <b/>
            <sz val="9"/>
            <rFont val="MS P ゴシック"/>
            <family val="3"/>
          </rPr>
          <t>user02:</t>
        </r>
        <r>
          <rPr>
            <sz val="9"/>
            <rFont val="MS P ゴシック"/>
            <family val="3"/>
          </rPr>
          <t xml:space="preserve">
</t>
        </r>
      </text>
    </comment>
    <comment ref="H25" authorId="0">
      <text>
        <r>
          <rPr>
            <b/>
            <sz val="9"/>
            <rFont val="MS P ゴシック"/>
            <family val="3"/>
          </rPr>
          <t>user02:</t>
        </r>
        <r>
          <rPr>
            <sz val="9"/>
            <rFont val="MS P ゴシック"/>
            <family val="3"/>
          </rPr>
          <t xml:space="preserve">
</t>
        </r>
      </text>
    </comment>
    <comment ref="I25" authorId="0">
      <text>
        <r>
          <rPr>
            <b/>
            <sz val="9"/>
            <rFont val="MS P ゴシック"/>
            <family val="3"/>
          </rPr>
          <t>user02:</t>
        </r>
        <r>
          <rPr>
            <sz val="9"/>
            <rFont val="MS P ゴシック"/>
            <family val="3"/>
          </rPr>
          <t xml:space="preserve">
</t>
        </r>
      </text>
    </comment>
    <comment ref="F29" authorId="0">
      <text>
        <r>
          <rPr>
            <b/>
            <sz val="9"/>
            <rFont val="MS P ゴシック"/>
            <family val="3"/>
          </rPr>
          <t>user02:</t>
        </r>
        <r>
          <rPr>
            <sz val="9"/>
            <rFont val="MS P ゴシック"/>
            <family val="3"/>
          </rPr>
          <t xml:space="preserve">
</t>
        </r>
      </text>
    </comment>
    <comment ref="G29" authorId="0">
      <text>
        <r>
          <rPr>
            <b/>
            <sz val="9"/>
            <rFont val="MS P ゴシック"/>
            <family val="3"/>
          </rPr>
          <t>user02:</t>
        </r>
        <r>
          <rPr>
            <sz val="9"/>
            <rFont val="MS P ゴシック"/>
            <family val="3"/>
          </rPr>
          <t xml:space="preserve">
</t>
        </r>
      </text>
    </comment>
    <comment ref="H29" authorId="0">
      <text>
        <r>
          <rPr>
            <b/>
            <sz val="9"/>
            <rFont val="MS P ゴシック"/>
            <family val="3"/>
          </rPr>
          <t>user02:</t>
        </r>
        <r>
          <rPr>
            <sz val="9"/>
            <rFont val="MS P ゴシック"/>
            <family val="3"/>
          </rPr>
          <t xml:space="preserve">
</t>
        </r>
      </text>
    </comment>
    <comment ref="I29" authorId="0">
      <text>
        <r>
          <rPr>
            <b/>
            <sz val="9"/>
            <rFont val="MS P ゴシック"/>
            <family val="3"/>
          </rPr>
          <t>user02:</t>
        </r>
        <r>
          <rPr>
            <sz val="9"/>
            <rFont val="MS P ゴシック"/>
            <family val="3"/>
          </rPr>
          <t xml:space="preserve">
</t>
        </r>
      </text>
    </comment>
    <comment ref="F30" authorId="0">
      <text>
        <r>
          <rPr>
            <b/>
            <sz val="9"/>
            <rFont val="MS P ゴシック"/>
            <family val="3"/>
          </rPr>
          <t>user02:</t>
        </r>
        <r>
          <rPr>
            <sz val="9"/>
            <rFont val="MS P ゴシック"/>
            <family val="3"/>
          </rPr>
          <t xml:space="preserve">
</t>
        </r>
      </text>
    </comment>
    <comment ref="G30" authorId="0">
      <text>
        <r>
          <rPr>
            <b/>
            <sz val="9"/>
            <rFont val="MS P ゴシック"/>
            <family val="3"/>
          </rPr>
          <t>user02:</t>
        </r>
        <r>
          <rPr>
            <sz val="9"/>
            <rFont val="MS P ゴシック"/>
            <family val="3"/>
          </rPr>
          <t xml:space="preserve">
</t>
        </r>
      </text>
    </comment>
    <comment ref="H30" authorId="0">
      <text>
        <r>
          <rPr>
            <b/>
            <sz val="9"/>
            <rFont val="MS P ゴシック"/>
            <family val="3"/>
          </rPr>
          <t>user02:</t>
        </r>
        <r>
          <rPr>
            <sz val="9"/>
            <rFont val="MS P ゴシック"/>
            <family val="3"/>
          </rPr>
          <t xml:space="preserve">
</t>
        </r>
      </text>
    </comment>
    <comment ref="I30" authorId="0">
      <text>
        <r>
          <rPr>
            <b/>
            <sz val="9"/>
            <rFont val="MS P ゴシック"/>
            <family val="3"/>
          </rPr>
          <t>user02:</t>
        </r>
        <r>
          <rPr>
            <sz val="9"/>
            <rFont val="MS P ゴシック"/>
            <family val="3"/>
          </rPr>
          <t xml:space="preserve">
</t>
        </r>
      </text>
    </comment>
    <comment ref="F34" authorId="0">
      <text>
        <r>
          <rPr>
            <b/>
            <sz val="9"/>
            <rFont val="MS P ゴシック"/>
            <family val="3"/>
          </rPr>
          <t>user02:</t>
        </r>
        <r>
          <rPr>
            <sz val="9"/>
            <rFont val="MS P ゴシック"/>
            <family val="3"/>
          </rPr>
          <t xml:space="preserve">
</t>
        </r>
      </text>
    </comment>
    <comment ref="G34" authorId="0">
      <text>
        <r>
          <rPr>
            <b/>
            <sz val="9"/>
            <rFont val="MS P ゴシック"/>
            <family val="3"/>
          </rPr>
          <t>user02:</t>
        </r>
        <r>
          <rPr>
            <sz val="9"/>
            <rFont val="MS P ゴシック"/>
            <family val="3"/>
          </rPr>
          <t xml:space="preserve">
</t>
        </r>
      </text>
    </comment>
    <comment ref="H34" authorId="0">
      <text>
        <r>
          <rPr>
            <b/>
            <sz val="9"/>
            <rFont val="MS P ゴシック"/>
            <family val="3"/>
          </rPr>
          <t>user02:</t>
        </r>
        <r>
          <rPr>
            <sz val="9"/>
            <rFont val="MS P ゴシック"/>
            <family val="3"/>
          </rPr>
          <t xml:space="preserve">
</t>
        </r>
      </text>
    </comment>
    <comment ref="I34" authorId="0">
      <text>
        <r>
          <rPr>
            <b/>
            <sz val="9"/>
            <rFont val="MS P ゴシック"/>
            <family val="3"/>
          </rPr>
          <t>user02:</t>
        </r>
        <r>
          <rPr>
            <sz val="9"/>
            <rFont val="MS P ゴシック"/>
            <family val="3"/>
          </rPr>
          <t xml:space="preserve">
</t>
        </r>
      </text>
    </comment>
    <comment ref="H47" authorId="0">
      <text>
        <r>
          <rPr>
            <b/>
            <sz val="9"/>
            <rFont val="MS P ゴシック"/>
            <family val="3"/>
          </rPr>
          <t>user02:</t>
        </r>
        <r>
          <rPr>
            <sz val="9"/>
            <rFont val="MS P ゴシック"/>
            <family val="3"/>
          </rPr>
          <t xml:space="preserve">
</t>
        </r>
      </text>
    </comment>
    <comment ref="I47" authorId="0">
      <text>
        <r>
          <rPr>
            <b/>
            <sz val="9"/>
            <rFont val="MS P ゴシック"/>
            <family val="3"/>
          </rPr>
          <t>user02:</t>
        </r>
        <r>
          <rPr>
            <sz val="9"/>
            <rFont val="MS P 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<sst xmlns="http://schemas.openxmlformats.org/spreadsheetml/2006/main" count="865" uniqueCount="74">
  <si>
    <t>前月末保管残高</t>
  </si>
  <si>
    <t>当月中入庫高</t>
  </si>
  <si>
    <t>当月中出庫高</t>
  </si>
  <si>
    <t>当月末保管残高</t>
  </si>
  <si>
    <t>備考</t>
  </si>
  <si>
    <t>千円</t>
  </si>
  <si>
    <t>米</t>
  </si>
  <si>
    <t>麦</t>
  </si>
  <si>
    <t>雑穀</t>
  </si>
  <si>
    <t>豆</t>
  </si>
  <si>
    <t>畜産品</t>
  </si>
  <si>
    <t>水産品</t>
  </si>
  <si>
    <t>油脂用作物</t>
  </si>
  <si>
    <t>葉たばこ</t>
  </si>
  <si>
    <t>その他の農産物</t>
  </si>
  <si>
    <t>天然ゴム</t>
  </si>
  <si>
    <t>木材</t>
  </si>
  <si>
    <t>非金属鉱物</t>
  </si>
  <si>
    <t>鉄鋼</t>
  </si>
  <si>
    <t>非鉄金属</t>
  </si>
  <si>
    <t>金属製品</t>
  </si>
  <si>
    <t>電気機械</t>
  </si>
  <si>
    <t>その他の機械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</si>
  <si>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</si>
  <si>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</si>
  <si>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</si>
  <si>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</si>
  <si>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</si>
  <si>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</si>
  <si>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</si>
  <si>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</si>
  <si>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</si>
  <si>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化学繊維織物</t>
  </si>
  <si>
    <t>その他の糸</t>
  </si>
  <si>
    <t>その他の織物</t>
  </si>
  <si>
    <t>缶詰・びん詰</t>
  </si>
  <si>
    <t>砂糖</t>
  </si>
  <si>
    <t>飲料</t>
  </si>
  <si>
    <t>その他の食料工業品</t>
  </si>
  <si>
    <t>織物製品</t>
  </si>
  <si>
    <t>その他の日用品</t>
  </si>
  <si>
    <t>ゴム製品</t>
  </si>
  <si>
    <t>その他の製造工業品</t>
  </si>
  <si>
    <t>動植物性飼肥料</t>
  </si>
  <si>
    <t>数  量</t>
  </si>
  <si>
    <t>金  額</t>
  </si>
  <si>
    <t>合    計</t>
  </si>
  <si>
    <t>受寄物月間入出庫及び月末保管残高報告書</t>
  </si>
  <si>
    <t>事  　項</t>
  </si>
  <si>
    <t>品  　目</t>
  </si>
  <si>
    <t>雑品</t>
  </si>
  <si>
    <t>板ガラス・同製品</t>
  </si>
  <si>
    <t>氏名又は名称</t>
  </si>
  <si>
    <t>営業所の名称</t>
  </si>
  <si>
    <t>発券・非発券の別</t>
  </si>
  <si>
    <t>トン</t>
  </si>
  <si>
    <t>トン</t>
  </si>
  <si>
    <t>栃木県倉庫協会</t>
  </si>
  <si>
    <t>普通倉庫合計</t>
  </si>
  <si>
    <t>栃木県</t>
  </si>
  <si>
    <t>トン</t>
  </si>
  <si>
    <t>１月</t>
  </si>
  <si>
    <t>2月</t>
  </si>
  <si>
    <t>3月</t>
  </si>
  <si>
    <t>４月</t>
  </si>
  <si>
    <t>5月</t>
  </si>
  <si>
    <t>6月</t>
  </si>
  <si>
    <t>７月</t>
  </si>
  <si>
    <t>８月</t>
  </si>
  <si>
    <t>９月</t>
  </si>
  <si>
    <t>１０月</t>
  </si>
  <si>
    <t>１１月</t>
  </si>
  <si>
    <t>１２月</t>
  </si>
  <si>
    <t>平成30年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</si>
</sst>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);[Red]\(#,##0\)"/>
  </numFmts>
  <fonts count="45">
    <font>
      <sz val="11"/>
      <name val="ＭＳ Ｐ明朝"/>
      <family val="1"/>
    </font>
    <font>
      <sz val="6"/>
      <name val="ＭＳ Ｐ明朝"/>
      <family val="1"/>
    </font>
    <font>
      <sz val="14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9"/>
      <name val="MS P ゴシック"/>
      <family val="3"/>
    </font>
    <font>
      <b/>
      <sz val="9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明朝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uble"/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 style="double"/>
      <top style="double"/>
      <bottom style="medium"/>
    </border>
    <border>
      <left style="double"/>
      <right style="thin"/>
      <top style="double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distributed" vertical="center" wrapText="1"/>
    </xf>
    <xf numFmtId="0" fontId="0" fillId="0" borderId="28" xfId="0" applyBorder="1" applyAlignment="1">
      <alignment horizontal="center" vertical="center"/>
    </xf>
    <xf numFmtId="0" fontId="0" fillId="0" borderId="14" xfId="0" applyBorder="1" applyAlignment="1">
      <alignment horizontal="distributed" vertical="center" wrapText="1"/>
    </xf>
    <xf numFmtId="0" fontId="0" fillId="0" borderId="29" xfId="0" applyBorder="1" applyAlignment="1">
      <alignment horizontal="center" vertical="center"/>
    </xf>
    <xf numFmtId="0" fontId="0" fillId="0" borderId="21" xfId="0" applyBorder="1" applyAlignment="1">
      <alignment horizontal="distributed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horizontal="left" vertical="center"/>
    </xf>
    <xf numFmtId="38" fontId="0" fillId="0" borderId="30" xfId="49" applyFont="1" applyBorder="1" applyAlignment="1">
      <alignment vertical="center"/>
    </xf>
    <xf numFmtId="38" fontId="0" fillId="0" borderId="31" xfId="49" applyFont="1" applyBorder="1" applyAlignment="1">
      <alignment vertical="center"/>
    </xf>
    <xf numFmtId="176" fontId="0" fillId="0" borderId="32" xfId="49" applyNumberFormat="1" applyFont="1" applyBorder="1" applyAlignment="1">
      <alignment vertical="center"/>
    </xf>
    <xf numFmtId="38" fontId="0" fillId="0" borderId="16" xfId="49" applyFont="1" applyBorder="1" applyAlignment="1">
      <alignment vertical="center"/>
    </xf>
    <xf numFmtId="38" fontId="0" fillId="0" borderId="17" xfId="49" applyFont="1" applyBorder="1" applyAlignment="1">
      <alignment vertical="center"/>
    </xf>
    <xf numFmtId="176" fontId="0" fillId="0" borderId="33" xfId="49" applyNumberFormat="1" applyFont="1" applyBorder="1" applyAlignment="1">
      <alignment vertical="center"/>
    </xf>
    <xf numFmtId="38" fontId="0" fillId="0" borderId="23" xfId="49" applyFont="1" applyBorder="1" applyAlignment="1">
      <alignment vertical="center"/>
    </xf>
    <xf numFmtId="38" fontId="0" fillId="0" borderId="24" xfId="49" applyFont="1" applyBorder="1" applyAlignment="1">
      <alignment vertical="center"/>
    </xf>
    <xf numFmtId="176" fontId="0" fillId="0" borderId="34" xfId="49" applyNumberFormat="1" applyFont="1" applyBorder="1" applyAlignment="1">
      <alignment vertical="center"/>
    </xf>
    <xf numFmtId="176" fontId="0" fillId="0" borderId="35" xfId="49" applyNumberFormat="1" applyFont="1" applyBorder="1" applyAlignment="1">
      <alignment vertical="center"/>
    </xf>
    <xf numFmtId="38" fontId="0" fillId="0" borderId="27" xfId="49" applyFont="1" applyBorder="1" applyAlignment="1" applyProtection="1">
      <alignment vertical="center"/>
      <protection/>
    </xf>
    <xf numFmtId="38" fontId="0" fillId="0" borderId="36" xfId="49" applyFont="1" applyBorder="1" applyAlignment="1" applyProtection="1">
      <alignment vertical="center"/>
      <protection/>
    </xf>
    <xf numFmtId="38" fontId="0" fillId="0" borderId="30" xfId="49" applyFont="1" applyBorder="1" applyAlignment="1" applyProtection="1">
      <alignment vertical="center"/>
      <protection/>
    </xf>
    <xf numFmtId="38" fontId="0" fillId="0" borderId="31" xfId="49" applyFont="1" applyBorder="1" applyAlignment="1" applyProtection="1">
      <alignment vertical="center"/>
      <protection/>
    </xf>
    <xf numFmtId="38" fontId="0" fillId="0" borderId="37" xfId="49" applyFont="1" applyBorder="1" applyAlignment="1" applyProtection="1">
      <alignment vertical="center"/>
      <protection/>
    </xf>
    <xf numFmtId="38" fontId="0" fillId="0" borderId="14" xfId="49" applyFont="1" applyBorder="1" applyAlignment="1" applyProtection="1">
      <alignment vertical="center"/>
      <protection/>
    </xf>
    <xf numFmtId="38" fontId="0" fillId="0" borderId="15" xfId="49" applyFont="1" applyBorder="1" applyAlignment="1" applyProtection="1">
      <alignment vertical="center"/>
      <protection/>
    </xf>
    <xf numFmtId="38" fontId="0" fillId="0" borderId="16" xfId="49" applyFont="1" applyBorder="1" applyAlignment="1" applyProtection="1">
      <alignment vertical="center"/>
      <protection/>
    </xf>
    <xf numFmtId="38" fontId="0" fillId="0" borderId="17" xfId="49" applyFont="1" applyBorder="1" applyAlignment="1" applyProtection="1">
      <alignment vertical="center"/>
      <protection/>
    </xf>
    <xf numFmtId="38" fontId="0" fillId="0" borderId="18" xfId="49" applyFont="1" applyBorder="1" applyAlignment="1" applyProtection="1">
      <alignment vertical="center"/>
      <protection/>
    </xf>
    <xf numFmtId="38" fontId="0" fillId="0" borderId="21" xfId="49" applyFont="1" applyBorder="1" applyAlignment="1" applyProtection="1">
      <alignment vertical="center"/>
      <protection/>
    </xf>
    <xf numFmtId="38" fontId="0" fillId="0" borderId="22" xfId="49" applyFont="1" applyBorder="1" applyAlignment="1" applyProtection="1">
      <alignment vertical="center"/>
      <protection/>
    </xf>
    <xf numFmtId="38" fontId="0" fillId="0" borderId="23" xfId="49" applyFont="1" applyBorder="1" applyAlignment="1" applyProtection="1">
      <alignment vertical="center"/>
      <protection/>
    </xf>
    <xf numFmtId="38" fontId="0" fillId="0" borderId="24" xfId="49" applyFont="1" applyBorder="1" applyAlignment="1" applyProtection="1">
      <alignment vertical="center"/>
      <protection/>
    </xf>
    <xf numFmtId="38" fontId="0" fillId="0" borderId="25" xfId="49" applyFont="1" applyBorder="1" applyAlignment="1" applyProtection="1">
      <alignment vertical="center"/>
      <protection/>
    </xf>
    <xf numFmtId="55" fontId="0" fillId="0" borderId="0" xfId="0" applyNumberFormat="1" applyAlignment="1">
      <alignment vertical="center"/>
    </xf>
    <xf numFmtId="0" fontId="0" fillId="0" borderId="0" xfId="0" applyBorder="1" applyAlignment="1" applyProtection="1">
      <alignment horizontal="center" vertical="center" shrinkToFit="1"/>
      <protection locked="0"/>
    </xf>
    <xf numFmtId="38" fontId="0" fillId="0" borderId="16" xfId="49" applyFont="1" applyFill="1" applyBorder="1" applyAlignment="1" applyProtection="1">
      <alignment vertical="center"/>
      <protection/>
    </xf>
    <xf numFmtId="38" fontId="0" fillId="0" borderId="17" xfId="49" applyFont="1" applyFill="1" applyBorder="1" applyAlignment="1" applyProtection="1">
      <alignment vertical="center"/>
      <protection/>
    </xf>
    <xf numFmtId="38" fontId="0" fillId="0" borderId="18" xfId="49" applyFont="1" applyFill="1" applyBorder="1" applyAlignment="1" applyProtection="1">
      <alignment vertical="center"/>
      <protection/>
    </xf>
    <xf numFmtId="38" fontId="0" fillId="0" borderId="15" xfId="49" applyFont="1" applyFill="1" applyBorder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0" fillId="0" borderId="28" xfId="0" applyFill="1" applyBorder="1" applyAlignment="1">
      <alignment horizontal="center" vertical="center"/>
    </xf>
    <xf numFmtId="0" fontId="0" fillId="0" borderId="14" xfId="0" applyFill="1" applyBorder="1" applyAlignment="1">
      <alignment horizontal="distributed" vertical="center" wrapText="1"/>
    </xf>
    <xf numFmtId="38" fontId="0" fillId="0" borderId="14" xfId="49" applyFont="1" applyFill="1" applyBorder="1" applyAlignment="1" applyProtection="1">
      <alignment vertical="center"/>
      <protection/>
    </xf>
    <xf numFmtId="38" fontId="0" fillId="0" borderId="16" xfId="49" applyFont="1" applyFill="1" applyBorder="1" applyAlignment="1">
      <alignment vertical="center"/>
    </xf>
    <xf numFmtId="38" fontId="0" fillId="0" borderId="17" xfId="49" applyFont="1" applyFill="1" applyBorder="1" applyAlignment="1">
      <alignment vertical="center"/>
    </xf>
    <xf numFmtId="38" fontId="0" fillId="0" borderId="38" xfId="49" applyFont="1" applyBorder="1" applyAlignment="1">
      <alignment vertical="center"/>
    </xf>
    <xf numFmtId="38" fontId="0" fillId="0" borderId="39" xfId="49" applyFont="1" applyBorder="1" applyAlignment="1">
      <alignment vertical="center"/>
    </xf>
    <xf numFmtId="38" fontId="0" fillId="0" borderId="40" xfId="49" applyFont="1" applyBorder="1" applyAlignment="1">
      <alignment vertical="center"/>
    </xf>
    <xf numFmtId="38" fontId="0" fillId="0" borderId="41" xfId="49" applyFont="1" applyBorder="1" applyAlignment="1">
      <alignment vertical="center"/>
    </xf>
    <xf numFmtId="38" fontId="0" fillId="0" borderId="42" xfId="49" applyFont="1" applyBorder="1" applyAlignment="1">
      <alignment vertical="center"/>
    </xf>
    <xf numFmtId="176" fontId="0" fillId="0" borderId="33" xfId="49" applyNumberFormat="1" applyFont="1" applyFill="1" applyBorder="1" applyAlignment="1">
      <alignment vertical="center"/>
    </xf>
    <xf numFmtId="38" fontId="0" fillId="0" borderId="18" xfId="49" applyFont="1" applyFill="1" applyBorder="1" applyAlignment="1" applyProtection="1">
      <alignment vertical="center"/>
      <protection/>
    </xf>
    <xf numFmtId="38" fontId="0" fillId="0" borderId="14" xfId="49" applyFont="1" applyFill="1" applyBorder="1" applyAlignment="1" applyProtection="1">
      <alignment vertical="center"/>
      <protection/>
    </xf>
    <xf numFmtId="38" fontId="0" fillId="0" borderId="16" xfId="49" applyFont="1" applyFill="1" applyBorder="1" applyAlignment="1" applyProtection="1">
      <alignment vertical="center"/>
      <protection/>
    </xf>
    <xf numFmtId="177" fontId="0" fillId="0" borderId="0" xfId="0" applyNumberFormat="1" applyAlignment="1">
      <alignment vertical="center"/>
    </xf>
    <xf numFmtId="177" fontId="0" fillId="0" borderId="0" xfId="49" applyNumberFormat="1" applyFont="1" applyBorder="1" applyAlignment="1">
      <alignment vertical="center"/>
    </xf>
    <xf numFmtId="38" fontId="0" fillId="0" borderId="0" xfId="0" applyNumberFormat="1" applyAlignment="1">
      <alignment vertical="center"/>
    </xf>
    <xf numFmtId="38" fontId="0" fillId="0" borderId="43" xfId="49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177" fontId="0" fillId="0" borderId="0" xfId="0" applyNumberFormat="1" applyFill="1" applyAlignment="1">
      <alignment vertical="center"/>
    </xf>
    <xf numFmtId="177" fontId="0" fillId="0" borderId="0" xfId="49" applyNumberFormat="1" applyFont="1" applyFill="1" applyBorder="1" applyAlignment="1">
      <alignment vertical="center"/>
    </xf>
    <xf numFmtId="177" fontId="0" fillId="0" borderId="0" xfId="49" applyNumberFormat="1" applyFont="1" applyBorder="1" applyAlignment="1">
      <alignment vertical="center"/>
    </xf>
    <xf numFmtId="177" fontId="0" fillId="0" borderId="0" xfId="49" applyNumberFormat="1" applyFont="1" applyFill="1" applyBorder="1" applyAlignment="1">
      <alignment vertical="center"/>
    </xf>
    <xf numFmtId="38" fontId="0" fillId="0" borderId="0" xfId="49" applyFont="1" applyBorder="1" applyAlignment="1">
      <alignment vertical="center"/>
    </xf>
    <xf numFmtId="38" fontId="0" fillId="0" borderId="43" xfId="49" applyFont="1" applyBorder="1" applyAlignment="1">
      <alignment vertical="center"/>
    </xf>
    <xf numFmtId="176" fontId="0" fillId="0" borderId="35" xfId="49" applyNumberFormat="1" applyFont="1" applyBorder="1" applyAlignment="1">
      <alignment vertical="center"/>
    </xf>
    <xf numFmtId="38" fontId="0" fillId="0" borderId="41" xfId="49" applyFont="1" applyBorder="1" applyAlignment="1">
      <alignment vertical="center"/>
    </xf>
    <xf numFmtId="38" fontId="0" fillId="0" borderId="42" xfId="49" applyFont="1" applyBorder="1" applyAlignment="1">
      <alignment vertical="center"/>
    </xf>
    <xf numFmtId="38" fontId="0" fillId="0" borderId="40" xfId="49" applyFont="1" applyBorder="1" applyAlignment="1">
      <alignment vertical="center"/>
    </xf>
    <xf numFmtId="38" fontId="0" fillId="0" borderId="38" xfId="49" applyFont="1" applyBorder="1" applyAlignment="1">
      <alignment vertical="center"/>
    </xf>
    <xf numFmtId="38" fontId="0" fillId="0" borderId="39" xfId="49" applyFont="1" applyBorder="1" applyAlignment="1">
      <alignment vertical="center"/>
    </xf>
    <xf numFmtId="176" fontId="0" fillId="0" borderId="34" xfId="49" applyNumberFormat="1" applyFont="1" applyBorder="1" applyAlignment="1">
      <alignment vertical="center"/>
    </xf>
    <xf numFmtId="38" fontId="0" fillId="0" borderId="24" xfId="49" applyFont="1" applyBorder="1" applyAlignment="1">
      <alignment vertical="center"/>
    </xf>
    <xf numFmtId="38" fontId="0" fillId="0" borderId="23" xfId="49" applyFont="1" applyBorder="1" applyAlignment="1">
      <alignment vertical="center"/>
    </xf>
    <xf numFmtId="38" fontId="0" fillId="0" borderId="22" xfId="49" applyFont="1" applyBorder="1" applyAlignment="1" applyProtection="1">
      <alignment vertical="center"/>
      <protection/>
    </xf>
    <xf numFmtId="38" fontId="0" fillId="0" borderId="25" xfId="49" applyFont="1" applyBorder="1" applyAlignment="1" applyProtection="1">
      <alignment vertical="center"/>
      <protection/>
    </xf>
    <xf numFmtId="38" fontId="0" fillId="0" borderId="24" xfId="49" applyFont="1" applyBorder="1" applyAlignment="1" applyProtection="1">
      <alignment vertical="center"/>
      <protection/>
    </xf>
    <xf numFmtId="38" fontId="0" fillId="0" borderId="23" xfId="49" applyFont="1" applyBorder="1" applyAlignment="1" applyProtection="1">
      <alignment vertical="center"/>
      <protection/>
    </xf>
    <xf numFmtId="176" fontId="0" fillId="0" borderId="33" xfId="49" applyNumberFormat="1" applyFont="1" applyBorder="1" applyAlignment="1">
      <alignment vertical="center"/>
    </xf>
    <xf numFmtId="38" fontId="0" fillId="0" borderId="17" xfId="49" applyFont="1" applyBorder="1" applyAlignment="1">
      <alignment vertical="center"/>
    </xf>
    <xf numFmtId="38" fontId="0" fillId="0" borderId="16" xfId="49" applyFont="1" applyBorder="1" applyAlignment="1">
      <alignment vertical="center"/>
    </xf>
    <xf numFmtId="38" fontId="0" fillId="0" borderId="15" xfId="49" applyFont="1" applyBorder="1" applyAlignment="1" applyProtection="1">
      <alignment vertical="center"/>
      <protection/>
    </xf>
    <xf numFmtId="38" fontId="0" fillId="0" borderId="18" xfId="49" applyFont="1" applyBorder="1" applyAlignment="1" applyProtection="1">
      <alignment vertical="center"/>
      <protection/>
    </xf>
    <xf numFmtId="38" fontId="0" fillId="0" borderId="17" xfId="49" applyFont="1" applyBorder="1" applyAlignment="1" applyProtection="1">
      <alignment vertical="center"/>
      <protection/>
    </xf>
    <xf numFmtId="38" fontId="0" fillId="0" borderId="16" xfId="49" applyFont="1" applyBorder="1" applyAlignment="1" applyProtection="1">
      <alignment vertical="center"/>
      <protection/>
    </xf>
    <xf numFmtId="176" fontId="0" fillId="0" borderId="33" xfId="49" applyNumberFormat="1" applyFont="1" applyFill="1" applyBorder="1" applyAlignment="1">
      <alignment vertical="center"/>
    </xf>
    <xf numFmtId="38" fontId="0" fillId="0" borderId="17" xfId="49" applyFont="1" applyFill="1" applyBorder="1" applyAlignment="1">
      <alignment vertical="center"/>
    </xf>
    <xf numFmtId="38" fontId="0" fillId="0" borderId="16" xfId="49" applyFont="1" applyFill="1" applyBorder="1" applyAlignment="1">
      <alignment vertical="center"/>
    </xf>
    <xf numFmtId="38" fontId="0" fillId="0" borderId="15" xfId="49" applyFont="1" applyFill="1" applyBorder="1" applyAlignment="1" applyProtection="1">
      <alignment vertical="center"/>
      <protection/>
    </xf>
    <xf numFmtId="38" fontId="0" fillId="0" borderId="18" xfId="49" applyFont="1" applyFill="1" applyBorder="1" applyAlignment="1" applyProtection="1">
      <alignment vertical="center"/>
      <protection/>
    </xf>
    <xf numFmtId="38" fontId="0" fillId="0" borderId="17" xfId="49" applyFont="1" applyFill="1" applyBorder="1" applyAlignment="1" applyProtection="1">
      <alignment vertical="center"/>
      <protection/>
    </xf>
    <xf numFmtId="38" fontId="0" fillId="0" borderId="16" xfId="49" applyFont="1" applyFill="1" applyBorder="1" applyAlignment="1" applyProtection="1">
      <alignment vertical="center"/>
      <protection/>
    </xf>
    <xf numFmtId="176" fontId="0" fillId="0" borderId="32" xfId="49" applyNumberFormat="1" applyFont="1" applyBorder="1" applyAlignment="1">
      <alignment vertical="center"/>
    </xf>
    <xf numFmtId="38" fontId="0" fillId="0" borderId="31" xfId="49" applyFont="1" applyBorder="1" applyAlignment="1">
      <alignment vertical="center"/>
    </xf>
    <xf numFmtId="38" fontId="0" fillId="0" borderId="30" xfId="49" applyFont="1" applyBorder="1" applyAlignment="1">
      <alignment vertical="center"/>
    </xf>
    <xf numFmtId="38" fontId="0" fillId="0" borderId="36" xfId="49" applyFont="1" applyBorder="1" applyAlignment="1" applyProtection="1">
      <alignment vertical="center"/>
      <protection/>
    </xf>
    <xf numFmtId="38" fontId="0" fillId="0" borderId="37" xfId="49" applyFont="1" applyBorder="1" applyAlignment="1" applyProtection="1">
      <alignment vertical="center"/>
      <protection/>
    </xf>
    <xf numFmtId="38" fontId="0" fillId="0" borderId="31" xfId="49" applyFont="1" applyBorder="1" applyAlignment="1" applyProtection="1">
      <alignment vertical="center"/>
      <protection/>
    </xf>
    <xf numFmtId="38" fontId="0" fillId="0" borderId="30" xfId="49" applyFont="1" applyBorder="1" applyAlignment="1" applyProtection="1">
      <alignment vertical="center"/>
      <protection/>
    </xf>
    <xf numFmtId="38" fontId="0" fillId="0" borderId="27" xfId="49" applyFont="1" applyBorder="1" applyAlignment="1" applyProtection="1">
      <alignment vertical="center"/>
      <protection/>
    </xf>
    <xf numFmtId="0" fontId="0" fillId="0" borderId="0" xfId="0" applyFont="1" applyAlignment="1">
      <alignment horizontal="right" vertical="center"/>
    </xf>
    <xf numFmtId="38" fontId="0" fillId="0" borderId="27" xfId="49" applyFont="1" applyFill="1" applyBorder="1" applyAlignment="1" applyProtection="1">
      <alignment vertical="center"/>
      <protection/>
    </xf>
    <xf numFmtId="38" fontId="0" fillId="0" borderId="36" xfId="49" applyFont="1" applyFill="1" applyBorder="1" applyAlignment="1" applyProtection="1">
      <alignment vertical="center"/>
      <protection/>
    </xf>
    <xf numFmtId="38" fontId="0" fillId="0" borderId="23" xfId="49" applyFont="1" applyFill="1" applyBorder="1" applyAlignment="1" applyProtection="1">
      <alignment vertical="center"/>
      <protection/>
    </xf>
    <xf numFmtId="38" fontId="0" fillId="0" borderId="24" xfId="49" applyFont="1" applyFill="1" applyBorder="1" applyAlignment="1" applyProtection="1">
      <alignment vertical="center"/>
      <protection/>
    </xf>
    <xf numFmtId="38" fontId="0" fillId="0" borderId="25" xfId="49" applyFont="1" applyFill="1" applyBorder="1" applyAlignment="1" applyProtection="1">
      <alignment vertical="center"/>
      <protection/>
    </xf>
    <xf numFmtId="38" fontId="0" fillId="0" borderId="22" xfId="49" applyFont="1" applyFill="1" applyBorder="1" applyAlignment="1" applyProtection="1">
      <alignment vertical="center"/>
      <protection/>
    </xf>
    <xf numFmtId="38" fontId="0" fillId="0" borderId="23" xfId="49" applyFont="1" applyFill="1" applyBorder="1" applyAlignment="1">
      <alignment vertical="center"/>
    </xf>
    <xf numFmtId="38" fontId="0" fillId="0" borderId="24" xfId="49" applyFont="1" applyFill="1" applyBorder="1" applyAlignment="1">
      <alignment vertical="center"/>
    </xf>
    <xf numFmtId="38" fontId="0" fillId="0" borderId="39" xfId="49" applyFont="1" applyFill="1" applyBorder="1" applyAlignment="1">
      <alignment vertical="center"/>
    </xf>
    <xf numFmtId="38" fontId="0" fillId="0" borderId="38" xfId="49" applyFont="1" applyFill="1" applyBorder="1" applyAlignment="1">
      <alignment vertical="center"/>
    </xf>
    <xf numFmtId="38" fontId="0" fillId="0" borderId="40" xfId="49" applyFont="1" applyFill="1" applyBorder="1" applyAlignment="1">
      <alignment vertical="center"/>
    </xf>
    <xf numFmtId="38" fontId="0" fillId="0" borderId="41" xfId="49" applyFont="1" applyFill="1" applyBorder="1" applyAlignment="1">
      <alignment vertical="center"/>
    </xf>
    <xf numFmtId="38" fontId="0" fillId="0" borderId="42" xfId="49" applyFont="1" applyFill="1" applyBorder="1" applyAlignment="1">
      <alignment vertical="center"/>
    </xf>
    <xf numFmtId="177" fontId="5" fillId="0" borderId="0" xfId="0" applyNumberFormat="1" applyFont="1" applyFill="1" applyAlignment="1">
      <alignment vertical="center"/>
    </xf>
    <xf numFmtId="177" fontId="6" fillId="0" borderId="0" xfId="0" applyNumberFormat="1" applyFont="1" applyFill="1" applyAlignment="1">
      <alignment vertical="center"/>
    </xf>
    <xf numFmtId="38" fontId="0" fillId="0" borderId="17" xfId="49" applyFont="1" applyFill="1" applyBorder="1" applyAlignment="1" applyProtection="1">
      <alignment vertical="center"/>
      <protection/>
    </xf>
    <xf numFmtId="0" fontId="7" fillId="0" borderId="0" xfId="0" applyFont="1" applyAlignment="1">
      <alignment vertical="center"/>
    </xf>
    <xf numFmtId="38" fontId="0" fillId="0" borderId="0" xfId="49" applyFont="1" applyAlignment="1">
      <alignment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Font="1" applyBorder="1" applyAlignment="1" applyProtection="1">
      <alignment horizontal="center" vertical="center" shrinkToFit="1"/>
      <protection locked="0"/>
    </xf>
    <xf numFmtId="0" fontId="0" fillId="0" borderId="51" xfId="0" applyBorder="1" applyAlignment="1" applyProtection="1">
      <alignment horizontal="center" vertical="center" shrinkToFit="1"/>
      <protection locked="0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0" xfId="0" applyFont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3" ySplit="9" topLeftCell="D2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N49" sqref="N49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">
        <v>73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61</v>
      </c>
      <c r="E4" s="28" t="s">
        <v>54</v>
      </c>
      <c r="I4" s="26" t="s">
        <v>52</v>
      </c>
      <c r="J4" s="147" t="s">
        <v>57</v>
      </c>
      <c r="K4" s="147"/>
      <c r="L4" s="147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56</v>
      </c>
      <c r="G9" s="17" t="s">
        <v>5</v>
      </c>
      <c r="H9" s="18" t="s">
        <v>56</v>
      </c>
      <c r="I9" s="15" t="s">
        <v>5</v>
      </c>
      <c r="J9" s="16" t="s">
        <v>56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39">
        <v>24859</v>
      </c>
      <c r="E10" s="40">
        <v>5934324</v>
      </c>
      <c r="F10" s="41">
        <v>2328</v>
      </c>
      <c r="G10" s="42">
        <v>456550</v>
      </c>
      <c r="H10" s="43">
        <v>3574</v>
      </c>
      <c r="I10" s="40">
        <v>694938</v>
      </c>
      <c r="J10" s="29">
        <f aca="true" t="shared" si="0" ref="J10:J50">D10+F10-H10</f>
        <v>23613</v>
      </c>
      <c r="K10" s="30">
        <f aca="true" t="shared" si="1" ref="K10:K50">E10+G10-I10</f>
        <v>5695936</v>
      </c>
      <c r="L10" s="31"/>
      <c r="N10" s="60"/>
    </row>
    <row r="11" spans="2:12" ht="20.25" customHeight="1">
      <c r="B11" s="21">
        <v>2</v>
      </c>
      <c r="C11" s="22" t="s">
        <v>7</v>
      </c>
      <c r="D11" s="44">
        <v>914</v>
      </c>
      <c r="E11" s="45">
        <v>103080</v>
      </c>
      <c r="F11" s="46">
        <v>0</v>
      </c>
      <c r="G11" s="47">
        <v>0</v>
      </c>
      <c r="H11" s="48">
        <v>20</v>
      </c>
      <c r="I11" s="45">
        <v>0</v>
      </c>
      <c r="J11" s="32">
        <f t="shared" si="0"/>
        <v>894</v>
      </c>
      <c r="K11" s="33">
        <f t="shared" si="1"/>
        <v>103080</v>
      </c>
      <c r="L11" s="34"/>
    </row>
    <row r="12" spans="2:12" ht="20.25" customHeight="1">
      <c r="B12" s="21">
        <v>3</v>
      </c>
      <c r="C12" s="22" t="s">
        <v>8</v>
      </c>
      <c r="D12" s="44">
        <v>180</v>
      </c>
      <c r="E12" s="45">
        <v>23803</v>
      </c>
      <c r="F12" s="46">
        <v>0</v>
      </c>
      <c r="G12" s="47">
        <v>0</v>
      </c>
      <c r="H12" s="48">
        <v>24</v>
      </c>
      <c r="I12" s="45">
        <v>3172</v>
      </c>
      <c r="J12" s="32">
        <f t="shared" si="0"/>
        <v>156</v>
      </c>
      <c r="K12" s="33">
        <f t="shared" si="1"/>
        <v>20631</v>
      </c>
      <c r="L12" s="34"/>
    </row>
    <row r="13" spans="2:12" ht="20.25" customHeight="1">
      <c r="B13" s="21">
        <v>4</v>
      </c>
      <c r="C13" s="22" t="s">
        <v>9</v>
      </c>
      <c r="D13" s="44">
        <v>3500</v>
      </c>
      <c r="E13" s="45">
        <v>832412</v>
      </c>
      <c r="F13" s="46">
        <v>1503</v>
      </c>
      <c r="G13" s="47">
        <v>356715</v>
      </c>
      <c r="H13" s="48">
        <v>443</v>
      </c>
      <c r="I13" s="45">
        <v>108623</v>
      </c>
      <c r="J13" s="32">
        <f t="shared" si="0"/>
        <v>4560</v>
      </c>
      <c r="K13" s="33">
        <f t="shared" si="1"/>
        <v>1080504</v>
      </c>
      <c r="L13" s="34"/>
    </row>
    <row r="14" spans="2:12" ht="20.25" customHeight="1">
      <c r="B14" s="21">
        <v>5</v>
      </c>
      <c r="C14" s="22" t="s">
        <v>10</v>
      </c>
      <c r="D14" s="44">
        <v>0</v>
      </c>
      <c r="E14" s="45">
        <v>0</v>
      </c>
      <c r="F14" s="46">
        <v>0</v>
      </c>
      <c r="G14" s="47">
        <v>0</v>
      </c>
      <c r="H14" s="48">
        <v>0</v>
      </c>
      <c r="I14" s="45">
        <v>0</v>
      </c>
      <c r="J14" s="32">
        <f t="shared" si="0"/>
        <v>0</v>
      </c>
      <c r="K14" s="33">
        <f t="shared" si="1"/>
        <v>0</v>
      </c>
      <c r="L14" s="34"/>
    </row>
    <row r="15" spans="2:12" ht="20.25" customHeight="1">
      <c r="B15" s="21">
        <v>6</v>
      </c>
      <c r="C15" s="22" t="s">
        <v>11</v>
      </c>
      <c r="D15" s="44">
        <v>0</v>
      </c>
      <c r="E15" s="45">
        <v>0</v>
      </c>
      <c r="F15" s="46">
        <v>0</v>
      </c>
      <c r="G15" s="47">
        <v>0</v>
      </c>
      <c r="H15" s="48">
        <v>0</v>
      </c>
      <c r="I15" s="45">
        <v>0</v>
      </c>
      <c r="J15" s="32">
        <f t="shared" si="0"/>
        <v>0</v>
      </c>
      <c r="K15" s="33">
        <f t="shared" si="1"/>
        <v>0</v>
      </c>
      <c r="L15" s="34"/>
    </row>
    <row r="16" spans="2:12" ht="20.25" customHeight="1">
      <c r="B16" s="21">
        <v>7</v>
      </c>
      <c r="C16" s="22" t="s">
        <v>12</v>
      </c>
      <c r="D16" s="44">
        <v>0</v>
      </c>
      <c r="E16" s="45">
        <v>0</v>
      </c>
      <c r="F16" s="46">
        <v>0</v>
      </c>
      <c r="G16" s="47">
        <v>0</v>
      </c>
      <c r="H16" s="48">
        <v>0</v>
      </c>
      <c r="I16" s="45">
        <v>0</v>
      </c>
      <c r="J16" s="32">
        <f t="shared" si="0"/>
        <v>0</v>
      </c>
      <c r="K16" s="33">
        <f t="shared" si="1"/>
        <v>0</v>
      </c>
      <c r="L16" s="34"/>
    </row>
    <row r="17" spans="2:12" ht="20.25" customHeight="1">
      <c r="B17" s="21">
        <v>8</v>
      </c>
      <c r="C17" s="22" t="s">
        <v>13</v>
      </c>
      <c r="D17" s="44">
        <v>2167</v>
      </c>
      <c r="E17" s="45">
        <v>6520330</v>
      </c>
      <c r="F17" s="46">
        <v>1251</v>
      </c>
      <c r="G17" s="47">
        <v>3827583</v>
      </c>
      <c r="H17" s="48">
        <v>1451</v>
      </c>
      <c r="I17" s="45">
        <v>4431410</v>
      </c>
      <c r="J17" s="32">
        <f t="shared" si="0"/>
        <v>1967</v>
      </c>
      <c r="K17" s="33">
        <f t="shared" si="1"/>
        <v>5916503</v>
      </c>
      <c r="L17" s="34"/>
    </row>
    <row r="18" spans="2:12" ht="20.25" customHeight="1">
      <c r="B18" s="21">
        <v>9</v>
      </c>
      <c r="C18" s="22" t="s">
        <v>14</v>
      </c>
      <c r="D18" s="44">
        <v>128</v>
      </c>
      <c r="E18" s="45">
        <v>21255</v>
      </c>
      <c r="F18" s="46">
        <v>87</v>
      </c>
      <c r="G18" s="47">
        <v>7416</v>
      </c>
      <c r="H18" s="48">
        <v>98</v>
      </c>
      <c r="I18" s="45">
        <v>11352</v>
      </c>
      <c r="J18" s="32">
        <f t="shared" si="0"/>
        <v>117</v>
      </c>
      <c r="K18" s="33">
        <f t="shared" si="1"/>
        <v>17319</v>
      </c>
      <c r="L18" s="34"/>
    </row>
    <row r="19" spans="2:12" ht="20.25" customHeight="1">
      <c r="B19" s="21">
        <v>10</v>
      </c>
      <c r="C19" s="22" t="s">
        <v>15</v>
      </c>
      <c r="D19" s="44">
        <v>0</v>
      </c>
      <c r="E19" s="45">
        <v>0</v>
      </c>
      <c r="F19" s="46">
        <v>0</v>
      </c>
      <c r="G19" s="47">
        <v>0</v>
      </c>
      <c r="H19" s="48">
        <v>0</v>
      </c>
      <c r="I19" s="45">
        <v>0</v>
      </c>
      <c r="J19" s="32">
        <f t="shared" si="0"/>
        <v>0</v>
      </c>
      <c r="K19" s="33">
        <f t="shared" si="1"/>
        <v>0</v>
      </c>
      <c r="L19" s="34"/>
    </row>
    <row r="20" spans="2:12" ht="20.25" customHeight="1">
      <c r="B20" s="21">
        <v>11</v>
      </c>
      <c r="C20" s="22" t="s">
        <v>16</v>
      </c>
      <c r="D20" s="44">
        <v>0</v>
      </c>
      <c r="E20" s="45">
        <v>0</v>
      </c>
      <c r="F20" s="46">
        <v>0</v>
      </c>
      <c r="G20" s="47">
        <v>0</v>
      </c>
      <c r="H20" s="48">
        <v>0</v>
      </c>
      <c r="I20" s="45">
        <v>0</v>
      </c>
      <c r="J20" s="32">
        <f t="shared" si="0"/>
        <v>0</v>
      </c>
      <c r="K20" s="33">
        <f t="shared" si="1"/>
        <v>0</v>
      </c>
      <c r="L20" s="34"/>
    </row>
    <row r="21" spans="2:12" ht="20.25" customHeight="1">
      <c r="B21" s="21">
        <v>12</v>
      </c>
      <c r="C21" s="22" t="s">
        <v>17</v>
      </c>
      <c r="D21" s="44">
        <v>0</v>
      </c>
      <c r="E21" s="45">
        <v>0</v>
      </c>
      <c r="F21" s="46">
        <v>0</v>
      </c>
      <c r="G21" s="47">
        <v>0</v>
      </c>
      <c r="H21" s="48">
        <v>0</v>
      </c>
      <c r="I21" s="45">
        <v>0</v>
      </c>
      <c r="J21" s="32">
        <f t="shared" si="0"/>
        <v>0</v>
      </c>
      <c r="K21" s="33">
        <f t="shared" si="1"/>
        <v>0</v>
      </c>
      <c r="L21" s="34"/>
    </row>
    <row r="22" spans="2:12" ht="20.25" customHeight="1">
      <c r="B22" s="21">
        <v>13</v>
      </c>
      <c r="C22" s="22" t="s">
        <v>18</v>
      </c>
      <c r="D22" s="44">
        <v>8804</v>
      </c>
      <c r="E22" s="45">
        <v>1059307</v>
      </c>
      <c r="F22" s="46">
        <v>2684</v>
      </c>
      <c r="G22" s="47">
        <v>365380</v>
      </c>
      <c r="H22" s="48">
        <v>2774</v>
      </c>
      <c r="I22" s="45">
        <v>333440</v>
      </c>
      <c r="J22" s="32">
        <f t="shared" si="0"/>
        <v>8714</v>
      </c>
      <c r="K22" s="33">
        <f t="shared" si="1"/>
        <v>1091247</v>
      </c>
      <c r="L22" s="34"/>
    </row>
    <row r="23" spans="2:12" s="60" customFormat="1" ht="20.25" customHeight="1">
      <c r="B23" s="61">
        <v>14</v>
      </c>
      <c r="C23" s="62" t="s">
        <v>19</v>
      </c>
      <c r="D23" s="63">
        <v>3015</v>
      </c>
      <c r="E23" s="59">
        <v>2786730</v>
      </c>
      <c r="F23" s="56">
        <v>1266</v>
      </c>
      <c r="G23" s="57">
        <v>1914550</v>
      </c>
      <c r="H23" s="58">
        <v>1597</v>
      </c>
      <c r="I23" s="59">
        <v>1545738</v>
      </c>
      <c r="J23" s="64">
        <f t="shared" si="0"/>
        <v>2684</v>
      </c>
      <c r="K23" s="65">
        <f t="shared" si="1"/>
        <v>3155542</v>
      </c>
      <c r="L23" s="71"/>
    </row>
    <row r="24" spans="2:12" ht="20.25" customHeight="1">
      <c r="B24" s="21">
        <v>15</v>
      </c>
      <c r="C24" s="22" t="s">
        <v>20</v>
      </c>
      <c r="D24" s="44">
        <v>25897</v>
      </c>
      <c r="E24" s="45">
        <v>3242335</v>
      </c>
      <c r="F24" s="46">
        <v>773</v>
      </c>
      <c r="G24" s="47">
        <v>1383597</v>
      </c>
      <c r="H24" s="48">
        <v>771</v>
      </c>
      <c r="I24" s="45">
        <v>1360179</v>
      </c>
      <c r="J24" s="32">
        <f t="shared" si="0"/>
        <v>25899</v>
      </c>
      <c r="K24" s="33">
        <f t="shared" si="1"/>
        <v>3265753</v>
      </c>
      <c r="L24" s="34"/>
    </row>
    <row r="25" spans="2:12" ht="20.25" customHeight="1">
      <c r="B25" s="21">
        <v>16</v>
      </c>
      <c r="C25" s="22" t="s">
        <v>21</v>
      </c>
      <c r="D25" s="44">
        <v>7251</v>
      </c>
      <c r="E25" s="45">
        <v>4855010</v>
      </c>
      <c r="F25" s="46">
        <f>3742+40</f>
        <v>3782</v>
      </c>
      <c r="G25" s="47">
        <f>1034311+145133</f>
        <v>1179444</v>
      </c>
      <c r="H25" s="48">
        <f>4316+38</f>
        <v>4354</v>
      </c>
      <c r="I25" s="45">
        <f>1028480+125280</f>
        <v>1153760</v>
      </c>
      <c r="J25" s="32">
        <f t="shared" si="0"/>
        <v>6679</v>
      </c>
      <c r="K25" s="33">
        <f t="shared" si="1"/>
        <v>4880694</v>
      </c>
      <c r="L25" s="34"/>
    </row>
    <row r="26" spans="2:12" ht="20.25" customHeight="1">
      <c r="B26" s="21">
        <v>17</v>
      </c>
      <c r="C26" s="22" t="s">
        <v>22</v>
      </c>
      <c r="D26" s="44">
        <v>20575</v>
      </c>
      <c r="E26" s="45">
        <v>8580283</v>
      </c>
      <c r="F26" s="46">
        <v>6373</v>
      </c>
      <c r="G26" s="47">
        <v>1158403</v>
      </c>
      <c r="H26" s="48">
        <v>6666</v>
      </c>
      <c r="I26" s="45">
        <v>1453389</v>
      </c>
      <c r="J26" s="32">
        <f t="shared" si="0"/>
        <v>20282</v>
      </c>
      <c r="K26" s="33">
        <f t="shared" si="1"/>
        <v>8285297</v>
      </c>
      <c r="L26" s="34"/>
    </row>
    <row r="27" spans="2:12" ht="20.25" customHeight="1">
      <c r="B27" s="21">
        <v>18</v>
      </c>
      <c r="C27" s="22" t="s">
        <v>51</v>
      </c>
      <c r="D27" s="44">
        <v>2068</v>
      </c>
      <c r="E27" s="45">
        <v>335500</v>
      </c>
      <c r="F27" s="46">
        <v>179</v>
      </c>
      <c r="G27" s="47">
        <v>49400</v>
      </c>
      <c r="H27" s="48">
        <v>223</v>
      </c>
      <c r="I27" s="45">
        <v>63950</v>
      </c>
      <c r="J27" s="32">
        <f t="shared" si="0"/>
        <v>2024</v>
      </c>
      <c r="K27" s="33">
        <f t="shared" si="1"/>
        <v>320950</v>
      </c>
      <c r="L27" s="34"/>
    </row>
    <row r="28" spans="2:12" ht="20.25" customHeight="1">
      <c r="B28" s="21">
        <v>19</v>
      </c>
      <c r="C28" s="22" t="s">
        <v>23</v>
      </c>
      <c r="D28" s="44">
        <v>760</v>
      </c>
      <c r="E28" s="45">
        <v>83600</v>
      </c>
      <c r="F28" s="46">
        <v>700</v>
      </c>
      <c r="G28" s="47">
        <v>77000</v>
      </c>
      <c r="H28" s="48">
        <v>730</v>
      </c>
      <c r="I28" s="45">
        <v>80300</v>
      </c>
      <c r="J28" s="32">
        <f t="shared" si="0"/>
        <v>730</v>
      </c>
      <c r="K28" s="33">
        <f t="shared" si="1"/>
        <v>80300</v>
      </c>
      <c r="L28" s="34"/>
    </row>
    <row r="29" spans="2:12" s="60" customFormat="1" ht="20.25" customHeight="1">
      <c r="B29" s="61">
        <v>20</v>
      </c>
      <c r="C29" s="62" t="s">
        <v>24</v>
      </c>
      <c r="D29" s="73">
        <v>1100</v>
      </c>
      <c r="E29" s="59">
        <v>359026</v>
      </c>
      <c r="F29" s="74">
        <f>21+119</f>
        <v>140</v>
      </c>
      <c r="G29" s="57">
        <f>4200+105350</f>
        <v>109550</v>
      </c>
      <c r="H29" s="58">
        <f>19+70</f>
        <v>89</v>
      </c>
      <c r="I29" s="59">
        <f>3800+89595</f>
        <v>93395</v>
      </c>
      <c r="J29" s="64">
        <f t="shared" si="0"/>
        <v>1151</v>
      </c>
      <c r="K29" s="65">
        <f t="shared" si="1"/>
        <v>375181</v>
      </c>
      <c r="L29" s="71"/>
    </row>
    <row r="30" spans="2:12" s="60" customFormat="1" ht="20.25" customHeight="1">
      <c r="B30" s="61">
        <v>21</v>
      </c>
      <c r="C30" s="62" t="s">
        <v>25</v>
      </c>
      <c r="D30" s="63">
        <v>1354</v>
      </c>
      <c r="E30" s="59">
        <v>745560</v>
      </c>
      <c r="F30" s="56">
        <f>472+310</f>
        <v>782</v>
      </c>
      <c r="G30" s="57">
        <f>212229+87396</f>
        <v>299625</v>
      </c>
      <c r="H30" s="58">
        <f>283+361</f>
        <v>644</v>
      </c>
      <c r="I30" s="59">
        <f>107022+81720</f>
        <v>188742</v>
      </c>
      <c r="J30" s="64">
        <f t="shared" si="0"/>
        <v>1492</v>
      </c>
      <c r="K30" s="65">
        <f t="shared" si="1"/>
        <v>856443</v>
      </c>
      <c r="L30" s="71"/>
    </row>
    <row r="31" spans="2:12" s="60" customFormat="1" ht="20.25" customHeight="1">
      <c r="B31" s="61">
        <v>22</v>
      </c>
      <c r="C31" s="62" t="s">
        <v>26</v>
      </c>
      <c r="D31" s="63">
        <v>0</v>
      </c>
      <c r="E31" s="59">
        <v>0</v>
      </c>
      <c r="F31" s="56">
        <v>0</v>
      </c>
      <c r="G31" s="57">
        <v>0</v>
      </c>
      <c r="H31" s="58">
        <v>0</v>
      </c>
      <c r="I31" s="59">
        <v>0</v>
      </c>
      <c r="J31" s="64">
        <f t="shared" si="0"/>
        <v>0</v>
      </c>
      <c r="K31" s="65">
        <f t="shared" si="1"/>
        <v>0</v>
      </c>
      <c r="L31" s="71"/>
    </row>
    <row r="32" spans="2:12" s="60" customFormat="1" ht="20.25" customHeight="1">
      <c r="B32" s="61">
        <v>23</v>
      </c>
      <c r="C32" s="62" t="s">
        <v>27</v>
      </c>
      <c r="D32" s="63">
        <v>9</v>
      </c>
      <c r="E32" s="59">
        <v>7612</v>
      </c>
      <c r="F32" s="56">
        <v>0</v>
      </c>
      <c r="G32" s="57">
        <v>0</v>
      </c>
      <c r="H32" s="58">
        <v>9</v>
      </c>
      <c r="I32" s="59">
        <v>7612</v>
      </c>
      <c r="J32" s="64">
        <f t="shared" si="0"/>
        <v>0</v>
      </c>
      <c r="K32" s="65">
        <f t="shared" si="1"/>
        <v>0</v>
      </c>
      <c r="L32" s="71"/>
    </row>
    <row r="33" spans="2:12" s="60" customFormat="1" ht="20.25" customHeight="1">
      <c r="B33" s="61">
        <v>24</v>
      </c>
      <c r="C33" s="62" t="s">
        <v>28</v>
      </c>
      <c r="D33" s="63">
        <v>21654</v>
      </c>
      <c r="E33" s="59">
        <v>6688688</v>
      </c>
      <c r="F33" s="56">
        <v>17251</v>
      </c>
      <c r="G33" s="57">
        <v>5436735</v>
      </c>
      <c r="H33" s="72">
        <v>17458</v>
      </c>
      <c r="I33" s="59">
        <v>5477316</v>
      </c>
      <c r="J33" s="64">
        <f t="shared" si="0"/>
        <v>21447</v>
      </c>
      <c r="K33" s="65">
        <f t="shared" si="1"/>
        <v>6648107</v>
      </c>
      <c r="L33" s="71"/>
    </row>
    <row r="34" spans="2:12" s="60" customFormat="1" ht="32.25" customHeight="1">
      <c r="B34" s="61">
        <v>25</v>
      </c>
      <c r="C34" s="62" t="s">
        <v>29</v>
      </c>
      <c r="D34" s="63">
        <v>79908</v>
      </c>
      <c r="E34" s="59">
        <v>7186898</v>
      </c>
      <c r="F34" s="56">
        <f>23036+122</f>
        <v>23158</v>
      </c>
      <c r="G34" s="57">
        <f>4451027+304400</f>
        <v>4755427</v>
      </c>
      <c r="H34" s="58">
        <f>20896+96</f>
        <v>20992</v>
      </c>
      <c r="I34" s="59">
        <f>4167569+263320</f>
        <v>4430889</v>
      </c>
      <c r="J34" s="64">
        <f t="shared" si="0"/>
        <v>82074</v>
      </c>
      <c r="K34" s="65">
        <f t="shared" si="1"/>
        <v>7511436</v>
      </c>
      <c r="L34" s="71"/>
    </row>
    <row r="35" spans="2:12" s="60" customFormat="1" ht="20.25" customHeight="1">
      <c r="B35" s="61">
        <v>26</v>
      </c>
      <c r="C35" s="62" t="s">
        <v>30</v>
      </c>
      <c r="D35" s="63">
        <v>999</v>
      </c>
      <c r="E35" s="59">
        <v>111393</v>
      </c>
      <c r="F35" s="56">
        <v>1239</v>
      </c>
      <c r="G35" s="57">
        <v>153712</v>
      </c>
      <c r="H35" s="58">
        <v>1319</v>
      </c>
      <c r="I35" s="59">
        <v>167099</v>
      </c>
      <c r="J35" s="64">
        <f t="shared" si="0"/>
        <v>919</v>
      </c>
      <c r="K35" s="65">
        <f t="shared" si="1"/>
        <v>98006</v>
      </c>
      <c r="L35" s="71"/>
    </row>
    <row r="36" spans="2:12" s="60" customFormat="1" ht="20.25" customHeight="1">
      <c r="B36" s="61">
        <v>27</v>
      </c>
      <c r="C36" s="62" t="s">
        <v>31</v>
      </c>
      <c r="D36" s="63">
        <v>221</v>
      </c>
      <c r="E36" s="59">
        <v>45080</v>
      </c>
      <c r="F36" s="56">
        <v>184</v>
      </c>
      <c r="G36" s="57">
        <v>42240</v>
      </c>
      <c r="H36" s="58">
        <v>205</v>
      </c>
      <c r="I36" s="59">
        <v>45640</v>
      </c>
      <c r="J36" s="64">
        <f t="shared" si="0"/>
        <v>200</v>
      </c>
      <c r="K36" s="65">
        <f t="shared" si="1"/>
        <v>41680</v>
      </c>
      <c r="L36" s="71"/>
    </row>
    <row r="37" spans="2:12" s="60" customFormat="1" ht="20.25" customHeight="1">
      <c r="B37" s="61">
        <v>28</v>
      </c>
      <c r="C37" s="62" t="s">
        <v>33</v>
      </c>
      <c r="D37" s="63">
        <v>0</v>
      </c>
      <c r="E37" s="59">
        <v>0</v>
      </c>
      <c r="F37" s="56">
        <v>0</v>
      </c>
      <c r="G37" s="57">
        <v>0</v>
      </c>
      <c r="H37" s="58">
        <v>0</v>
      </c>
      <c r="I37" s="59">
        <v>0</v>
      </c>
      <c r="J37" s="64">
        <f t="shared" si="0"/>
        <v>0</v>
      </c>
      <c r="K37" s="65">
        <f t="shared" si="1"/>
        <v>0</v>
      </c>
      <c r="L37" s="71"/>
    </row>
    <row r="38" spans="2:12" s="60" customFormat="1" ht="20.25" customHeight="1">
      <c r="B38" s="61">
        <v>29</v>
      </c>
      <c r="C38" s="62" t="s">
        <v>32</v>
      </c>
      <c r="D38" s="63">
        <v>772</v>
      </c>
      <c r="E38" s="59">
        <v>147760</v>
      </c>
      <c r="F38" s="56">
        <v>40</v>
      </c>
      <c r="G38" s="57">
        <v>8000</v>
      </c>
      <c r="H38" s="58">
        <v>30</v>
      </c>
      <c r="I38" s="59">
        <v>6000</v>
      </c>
      <c r="J38" s="64">
        <f t="shared" si="0"/>
        <v>782</v>
      </c>
      <c r="K38" s="65">
        <f t="shared" si="1"/>
        <v>149760</v>
      </c>
      <c r="L38" s="71"/>
    </row>
    <row r="39" spans="2:12" s="60" customFormat="1" ht="20.25" customHeight="1">
      <c r="B39" s="61">
        <v>30</v>
      </c>
      <c r="C39" s="62" t="s">
        <v>34</v>
      </c>
      <c r="D39" s="63">
        <v>1144</v>
      </c>
      <c r="E39" s="59">
        <v>1258400</v>
      </c>
      <c r="F39" s="56">
        <v>140</v>
      </c>
      <c r="G39" s="57">
        <v>154000</v>
      </c>
      <c r="H39" s="58">
        <v>200</v>
      </c>
      <c r="I39" s="59">
        <v>220000</v>
      </c>
      <c r="J39" s="64">
        <f t="shared" si="0"/>
        <v>1084</v>
      </c>
      <c r="K39" s="65">
        <f t="shared" si="1"/>
        <v>1192400</v>
      </c>
      <c r="L39" s="71"/>
    </row>
    <row r="40" spans="2:12" s="60" customFormat="1" ht="20.25" customHeight="1">
      <c r="B40" s="61">
        <v>31</v>
      </c>
      <c r="C40" s="62" t="s">
        <v>35</v>
      </c>
      <c r="D40" s="63">
        <v>0</v>
      </c>
      <c r="E40" s="59">
        <v>0</v>
      </c>
      <c r="F40" s="56">
        <v>0</v>
      </c>
      <c r="G40" s="57">
        <v>0</v>
      </c>
      <c r="H40" s="58">
        <v>0</v>
      </c>
      <c r="I40" s="59">
        <v>0</v>
      </c>
      <c r="J40" s="64">
        <f t="shared" si="0"/>
        <v>0</v>
      </c>
      <c r="K40" s="65">
        <f t="shared" si="1"/>
        <v>0</v>
      </c>
      <c r="L40" s="71"/>
    </row>
    <row r="41" spans="2:12" s="60" customFormat="1" ht="20.25" customHeight="1">
      <c r="B41" s="61">
        <v>32</v>
      </c>
      <c r="C41" s="62" t="s">
        <v>36</v>
      </c>
      <c r="D41" s="63">
        <v>0</v>
      </c>
      <c r="E41" s="59">
        <v>0</v>
      </c>
      <c r="F41" s="56">
        <v>0</v>
      </c>
      <c r="G41" s="57">
        <v>0</v>
      </c>
      <c r="H41" s="58">
        <v>0</v>
      </c>
      <c r="I41" s="59">
        <v>0</v>
      </c>
      <c r="J41" s="64">
        <f t="shared" si="0"/>
        <v>0</v>
      </c>
      <c r="K41" s="65">
        <f t="shared" si="1"/>
        <v>0</v>
      </c>
      <c r="L41" s="71"/>
    </row>
    <row r="42" spans="2:12" s="60" customFormat="1" ht="20.25" customHeight="1">
      <c r="B42" s="61">
        <v>33</v>
      </c>
      <c r="C42" s="62" t="s">
        <v>37</v>
      </c>
      <c r="D42" s="63">
        <v>9525</v>
      </c>
      <c r="E42" s="59">
        <v>2628865</v>
      </c>
      <c r="F42" s="56">
        <v>12288</v>
      </c>
      <c r="G42" s="57">
        <v>3630649</v>
      </c>
      <c r="H42" s="58">
        <v>12701</v>
      </c>
      <c r="I42" s="59">
        <v>3603448</v>
      </c>
      <c r="J42" s="64">
        <f t="shared" si="0"/>
        <v>9112</v>
      </c>
      <c r="K42" s="65">
        <f t="shared" si="1"/>
        <v>2656066</v>
      </c>
      <c r="L42" s="71"/>
    </row>
    <row r="43" spans="2:12" s="60" customFormat="1" ht="33" customHeight="1">
      <c r="B43" s="61">
        <v>34</v>
      </c>
      <c r="C43" s="62" t="s">
        <v>38</v>
      </c>
      <c r="D43" s="63">
        <v>6697</v>
      </c>
      <c r="E43" s="59">
        <v>1850349</v>
      </c>
      <c r="F43" s="56">
        <v>6252</v>
      </c>
      <c r="G43" s="57">
        <v>1912863</v>
      </c>
      <c r="H43" s="58">
        <v>7548</v>
      </c>
      <c r="I43" s="59">
        <v>2106222</v>
      </c>
      <c r="J43" s="64">
        <f t="shared" si="0"/>
        <v>5401</v>
      </c>
      <c r="K43" s="65">
        <f t="shared" si="1"/>
        <v>1656990</v>
      </c>
      <c r="L43" s="71"/>
    </row>
    <row r="44" spans="2:12" s="60" customFormat="1" ht="20.25" customHeight="1">
      <c r="B44" s="61">
        <v>35</v>
      </c>
      <c r="C44" s="62" t="s">
        <v>39</v>
      </c>
      <c r="D44" s="63">
        <v>77</v>
      </c>
      <c r="E44" s="59">
        <v>113700</v>
      </c>
      <c r="F44" s="56">
        <v>1</v>
      </c>
      <c r="G44" s="57">
        <v>1500</v>
      </c>
      <c r="H44" s="58">
        <v>1</v>
      </c>
      <c r="I44" s="59">
        <v>1500</v>
      </c>
      <c r="J44" s="64">
        <f t="shared" si="0"/>
        <v>77</v>
      </c>
      <c r="K44" s="65">
        <f t="shared" si="1"/>
        <v>113700</v>
      </c>
      <c r="L44" s="71"/>
    </row>
    <row r="45" spans="2:12" s="60" customFormat="1" ht="20.25" customHeight="1">
      <c r="B45" s="61">
        <v>36</v>
      </c>
      <c r="C45" s="62" t="s">
        <v>40</v>
      </c>
      <c r="D45" s="63">
        <v>6677</v>
      </c>
      <c r="E45" s="59">
        <v>3078321</v>
      </c>
      <c r="F45" s="56">
        <v>3505</v>
      </c>
      <c r="G45" s="57">
        <v>720498</v>
      </c>
      <c r="H45" s="58">
        <v>2414</v>
      </c>
      <c r="I45" s="59">
        <v>302853</v>
      </c>
      <c r="J45" s="64">
        <f t="shared" si="0"/>
        <v>7768</v>
      </c>
      <c r="K45" s="65">
        <f t="shared" si="1"/>
        <v>3495966</v>
      </c>
      <c r="L45" s="71"/>
    </row>
    <row r="46" spans="2:12" ht="20.25" customHeight="1">
      <c r="B46" s="21">
        <v>37</v>
      </c>
      <c r="C46" s="22" t="s">
        <v>41</v>
      </c>
      <c r="D46" s="44">
        <v>3550</v>
      </c>
      <c r="E46" s="45">
        <v>621691</v>
      </c>
      <c r="F46" s="46">
        <v>3468</v>
      </c>
      <c r="G46" s="47">
        <v>623100</v>
      </c>
      <c r="H46" s="48">
        <v>2559</v>
      </c>
      <c r="I46" s="45">
        <v>444109</v>
      </c>
      <c r="J46" s="32">
        <f t="shared" si="0"/>
        <v>4459</v>
      </c>
      <c r="K46" s="33">
        <f t="shared" si="1"/>
        <v>800682</v>
      </c>
      <c r="L46" s="34"/>
    </row>
    <row r="47" spans="2:12" ht="32.25" customHeight="1">
      <c r="B47" s="21">
        <v>38</v>
      </c>
      <c r="C47" s="22" t="s">
        <v>42</v>
      </c>
      <c r="D47" s="44">
        <v>6800</v>
      </c>
      <c r="E47" s="45">
        <v>3505067</v>
      </c>
      <c r="F47" s="46">
        <v>2452</v>
      </c>
      <c r="G47" s="47">
        <v>3953260</v>
      </c>
      <c r="H47" s="48">
        <f>2417+2</f>
        <v>2419</v>
      </c>
      <c r="I47" s="45">
        <f>3897682+8000</f>
        <v>3905682</v>
      </c>
      <c r="J47" s="32">
        <f t="shared" si="0"/>
        <v>6833</v>
      </c>
      <c r="K47" s="33">
        <f t="shared" si="1"/>
        <v>3552645</v>
      </c>
      <c r="L47" s="34"/>
    </row>
    <row r="48" spans="2:12" ht="20.25" customHeight="1">
      <c r="B48" s="21">
        <v>39</v>
      </c>
      <c r="C48" s="22" t="s">
        <v>43</v>
      </c>
      <c r="D48" s="44">
        <v>0</v>
      </c>
      <c r="E48" s="45">
        <v>0</v>
      </c>
      <c r="F48" s="46">
        <v>0</v>
      </c>
      <c r="G48" s="47">
        <v>0</v>
      </c>
      <c r="H48" s="48">
        <v>0</v>
      </c>
      <c r="I48" s="45">
        <v>0</v>
      </c>
      <c r="J48" s="32">
        <f t="shared" si="0"/>
        <v>0</v>
      </c>
      <c r="K48" s="33">
        <f t="shared" si="1"/>
        <v>0</v>
      </c>
      <c r="L48" s="34"/>
    </row>
    <row r="49" spans="2:12" ht="20.25" customHeight="1" thickBot="1">
      <c r="B49" s="23">
        <v>40</v>
      </c>
      <c r="C49" s="24" t="s">
        <v>50</v>
      </c>
      <c r="D49" s="49">
        <v>5532</v>
      </c>
      <c r="E49" s="50">
        <v>1721659</v>
      </c>
      <c r="F49" s="51">
        <v>3857</v>
      </c>
      <c r="G49" s="52">
        <v>1067687</v>
      </c>
      <c r="H49" s="53">
        <v>3958</v>
      </c>
      <c r="I49" s="50">
        <v>1021978</v>
      </c>
      <c r="J49" s="35">
        <f>D49+F49-H49</f>
        <v>5431</v>
      </c>
      <c r="K49" s="36">
        <f>E49+G49-I49</f>
        <v>1767368</v>
      </c>
      <c r="L49" s="37"/>
    </row>
    <row r="50" spans="2:12" ht="21" customHeight="1" thickBot="1" thickTop="1">
      <c r="B50" s="140" t="s">
        <v>46</v>
      </c>
      <c r="C50" s="141"/>
      <c r="D50" s="67">
        <f aca="true" t="shared" si="2" ref="D50:I50">SUM(D10:D49)</f>
        <v>246137</v>
      </c>
      <c r="E50" s="66">
        <f t="shared" si="2"/>
        <v>64448038</v>
      </c>
      <c r="F50" s="68">
        <f t="shared" si="2"/>
        <v>95683</v>
      </c>
      <c r="G50" s="69">
        <f t="shared" si="2"/>
        <v>33644884</v>
      </c>
      <c r="H50" s="68">
        <f t="shared" si="2"/>
        <v>95271</v>
      </c>
      <c r="I50" s="69">
        <f t="shared" si="2"/>
        <v>33262736</v>
      </c>
      <c r="J50" s="70">
        <f t="shared" si="0"/>
        <v>246549</v>
      </c>
      <c r="K50" s="69">
        <f t="shared" si="1"/>
        <v>64830186</v>
      </c>
      <c r="L50" s="38"/>
    </row>
    <row r="51" spans="10:11" ht="13.5">
      <c r="J51" s="78"/>
      <c r="K51" s="78"/>
    </row>
    <row r="52" spans="10:11" ht="13.5">
      <c r="J52" s="79"/>
      <c r="K52" s="79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76"/>
      <c r="K55" s="76"/>
    </row>
    <row r="56" spans="4:11" ht="13.5">
      <c r="D56" s="75"/>
      <c r="E56" s="75"/>
      <c r="F56" s="75"/>
      <c r="G56" s="75"/>
      <c r="H56" s="75"/>
      <c r="I56" s="75"/>
      <c r="J56" s="76"/>
      <c r="K56" s="76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1"/>
      <c r="K59" s="81"/>
    </row>
    <row r="60" spans="4:11" ht="13.5">
      <c r="D60" s="80"/>
      <c r="E60" s="80"/>
      <c r="F60" s="80"/>
      <c r="G60" s="80"/>
      <c r="H60" s="80"/>
      <c r="I60" s="80"/>
      <c r="J60" s="81"/>
      <c r="K60" s="81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76"/>
      <c r="K63" s="76"/>
    </row>
    <row r="64" spans="4:11" ht="13.5">
      <c r="D64" s="75"/>
      <c r="E64" s="75"/>
      <c r="F64" s="75"/>
      <c r="G64" s="75"/>
      <c r="H64" s="75"/>
      <c r="I64" s="75"/>
      <c r="J64" s="76"/>
      <c r="K64" s="76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D7:E7"/>
    <mergeCell ref="F7:G7"/>
    <mergeCell ref="H7:I7"/>
    <mergeCell ref="J7:K7"/>
    <mergeCell ref="J4:L4"/>
    <mergeCell ref="J5:L5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5" ySplit="9" topLeftCell="F46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F10" sqref="F10:I49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平成30年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70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G6" s="138"/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'９月'!J10</f>
        <v>19647</v>
      </c>
      <c r="E10" s="116">
        <f>'９月'!K10</f>
        <v>4910597</v>
      </c>
      <c r="F10" s="119"/>
      <c r="G10" s="118"/>
      <c r="H10" s="117"/>
      <c r="I10" s="116"/>
      <c r="J10" s="115">
        <f aca="true" t="shared" si="0" ref="J10:K50">D10+F10-H10</f>
        <v>19647</v>
      </c>
      <c r="K10" s="114">
        <f t="shared" si="0"/>
        <v>4910597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'９月'!J11</f>
        <v>994</v>
      </c>
      <c r="E11" s="116">
        <f>'９月'!K11</f>
        <v>121080</v>
      </c>
      <c r="F11" s="105"/>
      <c r="G11" s="104"/>
      <c r="H11" s="103"/>
      <c r="I11" s="102"/>
      <c r="J11" s="101">
        <f t="shared" si="0"/>
        <v>994</v>
      </c>
      <c r="K11" s="100">
        <f t="shared" si="0"/>
        <v>121080</v>
      </c>
      <c r="L11" s="99"/>
    </row>
    <row r="12" spans="2:12" ht="20.25" customHeight="1">
      <c r="B12" s="21">
        <v>3</v>
      </c>
      <c r="C12" s="22" t="s">
        <v>8</v>
      </c>
      <c r="D12" s="120">
        <f>'９月'!J12</f>
        <v>111</v>
      </c>
      <c r="E12" s="116">
        <f>'９月'!K12</f>
        <v>14538</v>
      </c>
      <c r="F12" s="105"/>
      <c r="G12" s="104"/>
      <c r="H12" s="103"/>
      <c r="I12" s="102"/>
      <c r="J12" s="101">
        <f t="shared" si="0"/>
        <v>111</v>
      </c>
      <c r="K12" s="100">
        <f t="shared" si="0"/>
        <v>14538</v>
      </c>
      <c r="L12" s="99"/>
    </row>
    <row r="13" spans="2:12" ht="20.25" customHeight="1">
      <c r="B13" s="21">
        <v>4</v>
      </c>
      <c r="C13" s="22" t="s">
        <v>9</v>
      </c>
      <c r="D13" s="120">
        <f>'９月'!J13</f>
        <v>5067</v>
      </c>
      <c r="E13" s="116">
        <f>'９月'!K13</f>
        <v>1248027</v>
      </c>
      <c r="F13" s="105"/>
      <c r="G13" s="104"/>
      <c r="H13" s="103"/>
      <c r="I13" s="102"/>
      <c r="J13" s="101">
        <f t="shared" si="0"/>
        <v>5067</v>
      </c>
      <c r="K13" s="100">
        <f t="shared" si="0"/>
        <v>1248027</v>
      </c>
      <c r="L13" s="99"/>
    </row>
    <row r="14" spans="2:12" ht="20.25" customHeight="1">
      <c r="B14" s="21">
        <v>5</v>
      </c>
      <c r="C14" s="22" t="s">
        <v>10</v>
      </c>
      <c r="D14" s="120">
        <f>'９月'!J14</f>
        <v>0</v>
      </c>
      <c r="E14" s="116">
        <f>'９月'!K14</f>
        <v>0</v>
      </c>
      <c r="F14" s="105"/>
      <c r="G14" s="104"/>
      <c r="H14" s="103"/>
      <c r="I14" s="102"/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'９月'!J15</f>
        <v>0</v>
      </c>
      <c r="E15" s="116">
        <f>'９月'!K15</f>
        <v>0</v>
      </c>
      <c r="F15" s="105"/>
      <c r="G15" s="104"/>
      <c r="H15" s="103"/>
      <c r="I15" s="102"/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'９月'!J16</f>
        <v>0</v>
      </c>
      <c r="E16" s="116">
        <f>'９月'!K16</f>
        <v>0</v>
      </c>
      <c r="F16" s="105"/>
      <c r="G16" s="104"/>
      <c r="H16" s="103"/>
      <c r="I16" s="102"/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'９月'!J17</f>
        <v>2268</v>
      </c>
      <c r="E17" s="116">
        <f>'９月'!K17</f>
        <v>6926087</v>
      </c>
      <c r="F17" s="105"/>
      <c r="G17" s="104"/>
      <c r="H17" s="103"/>
      <c r="I17" s="102"/>
      <c r="J17" s="101">
        <f t="shared" si="0"/>
        <v>2268</v>
      </c>
      <c r="K17" s="100">
        <f t="shared" si="0"/>
        <v>6926087</v>
      </c>
      <c r="L17" s="99"/>
    </row>
    <row r="18" spans="2:12" ht="20.25" customHeight="1">
      <c r="B18" s="21">
        <v>9</v>
      </c>
      <c r="C18" s="22" t="s">
        <v>14</v>
      </c>
      <c r="D18" s="120">
        <f>'９月'!J18</f>
        <v>121</v>
      </c>
      <c r="E18" s="116">
        <f>'９月'!K18</f>
        <v>16885</v>
      </c>
      <c r="F18" s="105"/>
      <c r="G18" s="104"/>
      <c r="H18" s="103"/>
      <c r="I18" s="102"/>
      <c r="J18" s="101">
        <f t="shared" si="0"/>
        <v>121</v>
      </c>
      <c r="K18" s="100">
        <f t="shared" si="0"/>
        <v>16885</v>
      </c>
      <c r="L18" s="99"/>
    </row>
    <row r="19" spans="2:12" ht="20.25" customHeight="1">
      <c r="B19" s="21">
        <v>10</v>
      </c>
      <c r="C19" s="22" t="s">
        <v>15</v>
      </c>
      <c r="D19" s="120">
        <f>'９月'!J19</f>
        <v>0</v>
      </c>
      <c r="E19" s="116">
        <f>'９月'!K19</f>
        <v>0</v>
      </c>
      <c r="F19" s="105"/>
      <c r="G19" s="104"/>
      <c r="H19" s="103"/>
      <c r="I19" s="102"/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'９月'!J20</f>
        <v>0</v>
      </c>
      <c r="E20" s="116">
        <f>'９月'!K20</f>
        <v>0</v>
      </c>
      <c r="F20" s="105"/>
      <c r="G20" s="104"/>
      <c r="H20" s="103"/>
      <c r="I20" s="102"/>
      <c r="J20" s="101">
        <f t="shared" si="0"/>
        <v>0</v>
      </c>
      <c r="K20" s="100">
        <f t="shared" si="0"/>
        <v>0</v>
      </c>
      <c r="L20" s="99"/>
    </row>
    <row r="21" spans="2:12" ht="20.25" customHeight="1">
      <c r="B21" s="21">
        <v>12</v>
      </c>
      <c r="C21" s="22" t="s">
        <v>17</v>
      </c>
      <c r="D21" s="120">
        <f>'９月'!J21</f>
        <v>0</v>
      </c>
      <c r="E21" s="116">
        <f>'９月'!K21</f>
        <v>0</v>
      </c>
      <c r="F21" s="105"/>
      <c r="G21" s="104"/>
      <c r="H21" s="103"/>
      <c r="I21" s="102"/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'９月'!J22</f>
        <v>8428</v>
      </c>
      <c r="E22" s="116">
        <f>'９月'!K22</f>
        <v>1076987</v>
      </c>
      <c r="F22" s="105"/>
      <c r="G22" s="104"/>
      <c r="H22" s="103"/>
      <c r="I22" s="102"/>
      <c r="J22" s="101">
        <f t="shared" si="0"/>
        <v>8428</v>
      </c>
      <c r="K22" s="100">
        <f t="shared" si="0"/>
        <v>1076987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'９月'!J23</f>
        <v>2020</v>
      </c>
      <c r="E23" s="116">
        <f>'９月'!K23</f>
        <v>1687885</v>
      </c>
      <c r="F23" s="112"/>
      <c r="G23" s="111"/>
      <c r="H23" s="110"/>
      <c r="I23" s="109"/>
      <c r="J23" s="108">
        <f t="shared" si="0"/>
        <v>2020</v>
      </c>
      <c r="K23" s="107">
        <f t="shared" si="0"/>
        <v>1687885</v>
      </c>
      <c r="L23" s="106"/>
    </row>
    <row r="24" spans="2:12" ht="20.25" customHeight="1">
      <c r="B24" s="21">
        <v>15</v>
      </c>
      <c r="C24" s="22" t="s">
        <v>20</v>
      </c>
      <c r="D24" s="120">
        <f>'９月'!J24</f>
        <v>25499</v>
      </c>
      <c r="E24" s="116">
        <f>'９月'!K24</f>
        <v>3181792</v>
      </c>
      <c r="F24" s="105"/>
      <c r="G24" s="104"/>
      <c r="H24" s="103"/>
      <c r="I24" s="102"/>
      <c r="J24" s="101">
        <f t="shared" si="0"/>
        <v>25499</v>
      </c>
      <c r="K24" s="100">
        <f t="shared" si="0"/>
        <v>3181792</v>
      </c>
      <c r="L24" s="99"/>
    </row>
    <row r="25" spans="2:12" ht="20.25" customHeight="1">
      <c r="B25" s="21">
        <v>16</v>
      </c>
      <c r="C25" s="22" t="s">
        <v>21</v>
      </c>
      <c r="D25" s="120">
        <f>'９月'!J25</f>
        <v>7631</v>
      </c>
      <c r="E25" s="116">
        <f>'９月'!K25</f>
        <v>4185302</v>
      </c>
      <c r="F25" s="105"/>
      <c r="G25" s="104"/>
      <c r="H25" s="103"/>
      <c r="I25" s="102"/>
      <c r="J25" s="101">
        <f t="shared" si="0"/>
        <v>7631</v>
      </c>
      <c r="K25" s="100">
        <f t="shared" si="0"/>
        <v>4185302</v>
      </c>
      <c r="L25" s="99"/>
    </row>
    <row r="26" spans="2:12" ht="20.25" customHeight="1">
      <c r="B26" s="21">
        <v>17</v>
      </c>
      <c r="C26" s="22" t="s">
        <v>22</v>
      </c>
      <c r="D26" s="120">
        <f>'９月'!J26</f>
        <v>19745</v>
      </c>
      <c r="E26" s="116">
        <f>'９月'!K26</f>
        <v>8918362</v>
      </c>
      <c r="F26" s="105"/>
      <c r="G26" s="104"/>
      <c r="H26" s="103"/>
      <c r="I26" s="102"/>
      <c r="J26" s="101">
        <f t="shared" si="0"/>
        <v>19745</v>
      </c>
      <c r="K26" s="100">
        <f t="shared" si="0"/>
        <v>8918362</v>
      </c>
      <c r="L26" s="99"/>
    </row>
    <row r="27" spans="2:12" ht="20.25" customHeight="1">
      <c r="B27" s="21">
        <v>18</v>
      </c>
      <c r="C27" s="22" t="s">
        <v>51</v>
      </c>
      <c r="D27" s="120">
        <f>'９月'!J27</f>
        <v>2133</v>
      </c>
      <c r="E27" s="116">
        <f>'９月'!K27</f>
        <v>345200</v>
      </c>
      <c r="F27" s="105"/>
      <c r="G27" s="104"/>
      <c r="H27" s="103"/>
      <c r="I27" s="102"/>
      <c r="J27" s="101">
        <f t="shared" si="0"/>
        <v>2133</v>
      </c>
      <c r="K27" s="100">
        <f t="shared" si="0"/>
        <v>345200</v>
      </c>
      <c r="L27" s="99"/>
    </row>
    <row r="28" spans="2:12" ht="20.25" customHeight="1">
      <c r="B28" s="21">
        <v>19</v>
      </c>
      <c r="C28" s="22" t="s">
        <v>23</v>
      </c>
      <c r="D28" s="120">
        <f>'９月'!J28</f>
        <v>440</v>
      </c>
      <c r="E28" s="116">
        <f>'９月'!K28</f>
        <v>48400</v>
      </c>
      <c r="F28" s="105"/>
      <c r="G28" s="104"/>
      <c r="H28" s="103"/>
      <c r="I28" s="102"/>
      <c r="J28" s="101">
        <f t="shared" si="0"/>
        <v>440</v>
      </c>
      <c r="K28" s="100">
        <f t="shared" si="0"/>
        <v>48400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'９月'!J29</f>
        <v>1179</v>
      </c>
      <c r="E29" s="116">
        <f>'９月'!K29</f>
        <v>403545</v>
      </c>
      <c r="F29" s="74"/>
      <c r="G29" s="111"/>
      <c r="H29" s="110"/>
      <c r="I29" s="109"/>
      <c r="J29" s="108">
        <f t="shared" si="0"/>
        <v>1179</v>
      </c>
      <c r="K29" s="107">
        <f t="shared" si="0"/>
        <v>403545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'９月'!J30</f>
        <v>1481</v>
      </c>
      <c r="E30" s="116">
        <f>'９月'!K30</f>
        <v>937668</v>
      </c>
      <c r="F30" s="112"/>
      <c r="G30" s="111"/>
      <c r="H30" s="110"/>
      <c r="I30" s="109"/>
      <c r="J30" s="108">
        <f t="shared" si="0"/>
        <v>1481</v>
      </c>
      <c r="K30" s="107">
        <f t="shared" si="0"/>
        <v>937668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'９月'!J31</f>
        <v>0</v>
      </c>
      <c r="E31" s="116">
        <f>'９月'!K31</f>
        <v>0</v>
      </c>
      <c r="F31" s="112"/>
      <c r="G31" s="111"/>
      <c r="H31" s="110"/>
      <c r="I31" s="109"/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'９月'!J32</f>
        <v>0</v>
      </c>
      <c r="E32" s="116">
        <f>'９月'!K32</f>
        <v>0</v>
      </c>
      <c r="F32" s="112"/>
      <c r="G32" s="111"/>
      <c r="H32" s="110"/>
      <c r="I32" s="109"/>
      <c r="J32" s="108">
        <f t="shared" si="0"/>
        <v>0</v>
      </c>
      <c r="K32" s="107">
        <f t="shared" si="0"/>
        <v>0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'９月'!J33</f>
        <v>27674</v>
      </c>
      <c r="E33" s="116">
        <f>'９月'!K33</f>
        <v>8287504</v>
      </c>
      <c r="F33" s="112"/>
      <c r="G33" s="111"/>
      <c r="H33" s="72"/>
      <c r="I33" s="109"/>
      <c r="J33" s="108">
        <f t="shared" si="0"/>
        <v>27674</v>
      </c>
      <c r="K33" s="107">
        <f t="shared" si="0"/>
        <v>8287504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'９月'!J34</f>
        <v>83840</v>
      </c>
      <c r="E34" s="116">
        <f>'９月'!K34</f>
        <v>7854758</v>
      </c>
      <c r="F34" s="112"/>
      <c r="G34" s="111"/>
      <c r="H34" s="110"/>
      <c r="I34" s="109"/>
      <c r="J34" s="108">
        <f t="shared" si="0"/>
        <v>83840</v>
      </c>
      <c r="K34" s="107">
        <f t="shared" si="0"/>
        <v>7854758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'９月'!J35</f>
        <v>1363</v>
      </c>
      <c r="E35" s="116">
        <f>'９月'!K35</f>
        <v>132948</v>
      </c>
      <c r="F35" s="112"/>
      <c r="G35" s="111"/>
      <c r="H35" s="110"/>
      <c r="I35" s="109"/>
      <c r="J35" s="108">
        <f t="shared" si="0"/>
        <v>1363</v>
      </c>
      <c r="K35" s="107">
        <f t="shared" si="0"/>
        <v>132948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'９月'!J36</f>
        <v>264</v>
      </c>
      <c r="E36" s="116">
        <f>'９月'!K36</f>
        <v>168710</v>
      </c>
      <c r="F36" s="112"/>
      <c r="G36" s="111"/>
      <c r="H36" s="110"/>
      <c r="I36" s="109"/>
      <c r="J36" s="108">
        <f t="shared" si="0"/>
        <v>264</v>
      </c>
      <c r="K36" s="107">
        <f t="shared" si="0"/>
        <v>168710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'９月'!J37</f>
        <v>0</v>
      </c>
      <c r="E37" s="116">
        <f>'９月'!K37</f>
        <v>0</v>
      </c>
      <c r="F37" s="112"/>
      <c r="G37" s="111"/>
      <c r="H37" s="110"/>
      <c r="I37" s="109"/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'９月'!J38</f>
        <v>739</v>
      </c>
      <c r="E38" s="116">
        <f>'９月'!K38</f>
        <v>143920</v>
      </c>
      <c r="F38" s="112"/>
      <c r="G38" s="111"/>
      <c r="H38" s="110"/>
      <c r="I38" s="109"/>
      <c r="J38" s="108">
        <f t="shared" si="0"/>
        <v>739</v>
      </c>
      <c r="K38" s="107">
        <f t="shared" si="0"/>
        <v>143920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'９月'!J39</f>
        <v>1204</v>
      </c>
      <c r="E39" s="116">
        <f>'９月'!K39</f>
        <v>1324400</v>
      </c>
      <c r="F39" s="112"/>
      <c r="G39" s="111"/>
      <c r="H39" s="110"/>
      <c r="I39" s="109"/>
      <c r="J39" s="108">
        <f t="shared" si="0"/>
        <v>1204</v>
      </c>
      <c r="K39" s="107">
        <f t="shared" si="0"/>
        <v>1324400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'９月'!J40</f>
        <v>0</v>
      </c>
      <c r="E40" s="116">
        <f>'９月'!K40</f>
        <v>0</v>
      </c>
      <c r="F40" s="112"/>
      <c r="G40" s="111"/>
      <c r="H40" s="110"/>
      <c r="I40" s="109"/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'９月'!J41</f>
        <v>0</v>
      </c>
      <c r="E41" s="116">
        <f>'９月'!K41</f>
        <v>0</v>
      </c>
      <c r="F41" s="112"/>
      <c r="G41" s="111"/>
      <c r="H41" s="110"/>
      <c r="I41" s="109"/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'９月'!J42</f>
        <v>11536</v>
      </c>
      <c r="E42" s="116">
        <f>'９月'!K42</f>
        <v>3545826</v>
      </c>
      <c r="F42" s="112"/>
      <c r="G42" s="111"/>
      <c r="H42" s="110"/>
      <c r="I42" s="109"/>
      <c r="J42" s="108">
        <f t="shared" si="0"/>
        <v>11536</v>
      </c>
      <c r="K42" s="107">
        <f t="shared" si="0"/>
        <v>3545826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'９月'!J43</f>
        <v>4269</v>
      </c>
      <c r="E43" s="116">
        <f>'９月'!K43</f>
        <v>1235551</v>
      </c>
      <c r="F43" s="112"/>
      <c r="G43" s="111"/>
      <c r="H43" s="110"/>
      <c r="I43" s="109"/>
      <c r="J43" s="108">
        <f t="shared" si="0"/>
        <v>4269</v>
      </c>
      <c r="K43" s="107">
        <f t="shared" si="0"/>
        <v>1235551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'９月'!J44</f>
        <v>53</v>
      </c>
      <c r="E44" s="116">
        <f>'９月'!K44</f>
        <v>77760</v>
      </c>
      <c r="F44" s="112"/>
      <c r="G44" s="111"/>
      <c r="H44" s="110"/>
      <c r="I44" s="109"/>
      <c r="J44" s="108">
        <f t="shared" si="0"/>
        <v>53</v>
      </c>
      <c r="K44" s="107">
        <f t="shared" si="0"/>
        <v>77760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'９月'!J45</f>
        <v>10067</v>
      </c>
      <c r="E45" s="116">
        <f>'９月'!K45</f>
        <v>3962672</v>
      </c>
      <c r="F45" s="112"/>
      <c r="G45" s="111"/>
      <c r="H45" s="110"/>
      <c r="I45" s="109"/>
      <c r="J45" s="108">
        <f t="shared" si="0"/>
        <v>10067</v>
      </c>
      <c r="K45" s="107">
        <f t="shared" si="0"/>
        <v>3962672</v>
      </c>
      <c r="L45" s="106"/>
    </row>
    <row r="46" spans="2:12" ht="20.25" customHeight="1">
      <c r="B46" s="21">
        <v>37</v>
      </c>
      <c r="C46" s="22" t="s">
        <v>41</v>
      </c>
      <c r="D46" s="120">
        <f>'９月'!J46</f>
        <v>6274</v>
      </c>
      <c r="E46" s="116">
        <f>'９月'!K46</f>
        <v>1271255</v>
      </c>
      <c r="F46" s="105"/>
      <c r="G46" s="104"/>
      <c r="H46" s="103"/>
      <c r="I46" s="102"/>
      <c r="J46" s="101">
        <f t="shared" si="0"/>
        <v>6274</v>
      </c>
      <c r="K46" s="100">
        <f t="shared" si="0"/>
        <v>1271255</v>
      </c>
      <c r="L46" s="99"/>
    </row>
    <row r="47" spans="2:12" ht="32.25" customHeight="1">
      <c r="B47" s="21">
        <v>38</v>
      </c>
      <c r="C47" s="22" t="s">
        <v>42</v>
      </c>
      <c r="D47" s="120">
        <f>'９月'!J47</f>
        <v>6425</v>
      </c>
      <c r="E47" s="116">
        <f>'９月'!K47</f>
        <v>1958209</v>
      </c>
      <c r="F47" s="105"/>
      <c r="G47" s="104"/>
      <c r="H47" s="103"/>
      <c r="I47" s="102"/>
      <c r="J47" s="101">
        <f t="shared" si="0"/>
        <v>6425</v>
      </c>
      <c r="K47" s="100">
        <f t="shared" si="0"/>
        <v>1958209</v>
      </c>
      <c r="L47" s="99"/>
    </row>
    <row r="48" spans="2:12" ht="20.25" customHeight="1">
      <c r="B48" s="21">
        <v>39</v>
      </c>
      <c r="C48" s="22" t="s">
        <v>43</v>
      </c>
      <c r="D48" s="120">
        <f>'９月'!J48</f>
        <v>0</v>
      </c>
      <c r="E48" s="116">
        <f>'９月'!K48</f>
        <v>0</v>
      </c>
      <c r="F48" s="105"/>
      <c r="G48" s="104"/>
      <c r="H48" s="103"/>
      <c r="I48" s="102"/>
      <c r="J48" s="101">
        <f t="shared" si="0"/>
        <v>0</v>
      </c>
      <c r="K48" s="100">
        <f t="shared" si="0"/>
        <v>0</v>
      </c>
      <c r="L48" s="99"/>
    </row>
    <row r="49" spans="2:12" ht="20.25" customHeight="1" thickBot="1">
      <c r="B49" s="23">
        <v>40</v>
      </c>
      <c r="C49" s="24" t="s">
        <v>50</v>
      </c>
      <c r="D49" s="120">
        <f>'９月'!J49</f>
        <v>5552</v>
      </c>
      <c r="E49" s="97">
        <f>'９月'!K49</f>
        <v>1973534</v>
      </c>
      <c r="F49" s="98"/>
      <c r="G49" s="97"/>
      <c r="H49" s="96"/>
      <c r="I49" s="95"/>
      <c r="J49" s="94">
        <f t="shared" si="0"/>
        <v>5552</v>
      </c>
      <c r="K49" s="93">
        <f t="shared" si="0"/>
        <v>1973534</v>
      </c>
      <c r="L49" s="92"/>
    </row>
    <row r="50" spans="2:12" ht="21" customHeight="1" thickBot="1" thickTop="1">
      <c r="B50" s="140" t="s">
        <v>46</v>
      </c>
      <c r="C50" s="141"/>
      <c r="D50" s="91">
        <f aca="true" t="shared" si="1" ref="D50:I50">SUM(D10:D49)</f>
        <v>256024</v>
      </c>
      <c r="E50" s="90">
        <f t="shared" si="1"/>
        <v>65959402</v>
      </c>
      <c r="F50" s="89">
        <f t="shared" si="1"/>
        <v>0</v>
      </c>
      <c r="G50" s="87">
        <f t="shared" si="1"/>
        <v>0</v>
      </c>
      <c r="H50" s="89">
        <f t="shared" si="1"/>
        <v>0</v>
      </c>
      <c r="I50" s="87">
        <f t="shared" si="1"/>
        <v>0</v>
      </c>
      <c r="J50" s="88">
        <f t="shared" si="0"/>
        <v>256024</v>
      </c>
      <c r="K50" s="87">
        <f t="shared" si="0"/>
        <v>65959402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5" ySplit="9" topLeftCell="F46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F10" sqref="F10:I49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平成30年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71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G6" s="138"/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'１０月'!J10</f>
        <v>19647</v>
      </c>
      <c r="E10" s="116">
        <f>'１０月'!K10</f>
        <v>4910597</v>
      </c>
      <c r="F10" s="119"/>
      <c r="G10" s="118"/>
      <c r="H10" s="117"/>
      <c r="I10" s="116"/>
      <c r="J10" s="115">
        <f aca="true" t="shared" si="0" ref="J10:K50">D10+F10-H10</f>
        <v>19647</v>
      </c>
      <c r="K10" s="114">
        <f t="shared" si="0"/>
        <v>4910597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'１０月'!J11</f>
        <v>994</v>
      </c>
      <c r="E11" s="116">
        <f>'１０月'!K11</f>
        <v>121080</v>
      </c>
      <c r="F11" s="105"/>
      <c r="G11" s="104"/>
      <c r="H11" s="103"/>
      <c r="I11" s="102"/>
      <c r="J11" s="101">
        <f t="shared" si="0"/>
        <v>994</v>
      </c>
      <c r="K11" s="100">
        <f t="shared" si="0"/>
        <v>121080</v>
      </c>
      <c r="L11" s="99"/>
    </row>
    <row r="12" spans="2:12" ht="20.25" customHeight="1">
      <c r="B12" s="21">
        <v>3</v>
      </c>
      <c r="C12" s="22" t="s">
        <v>8</v>
      </c>
      <c r="D12" s="120">
        <f>'１０月'!J12</f>
        <v>111</v>
      </c>
      <c r="E12" s="116">
        <f>'１０月'!K12</f>
        <v>14538</v>
      </c>
      <c r="F12" s="105"/>
      <c r="G12" s="104"/>
      <c r="H12" s="103"/>
      <c r="I12" s="102"/>
      <c r="J12" s="101">
        <f t="shared" si="0"/>
        <v>111</v>
      </c>
      <c r="K12" s="100">
        <f t="shared" si="0"/>
        <v>14538</v>
      </c>
      <c r="L12" s="99"/>
    </row>
    <row r="13" spans="2:12" ht="20.25" customHeight="1">
      <c r="B13" s="21">
        <v>4</v>
      </c>
      <c r="C13" s="22" t="s">
        <v>9</v>
      </c>
      <c r="D13" s="120">
        <f>'１０月'!J13</f>
        <v>5067</v>
      </c>
      <c r="E13" s="116">
        <f>'１０月'!K13</f>
        <v>1248027</v>
      </c>
      <c r="F13" s="105"/>
      <c r="G13" s="104"/>
      <c r="H13" s="103"/>
      <c r="I13" s="102"/>
      <c r="J13" s="101">
        <f t="shared" si="0"/>
        <v>5067</v>
      </c>
      <c r="K13" s="100">
        <f t="shared" si="0"/>
        <v>1248027</v>
      </c>
      <c r="L13" s="99"/>
    </row>
    <row r="14" spans="2:12" ht="20.25" customHeight="1">
      <c r="B14" s="21">
        <v>5</v>
      </c>
      <c r="C14" s="22" t="s">
        <v>10</v>
      </c>
      <c r="D14" s="120">
        <f>'１０月'!J14</f>
        <v>0</v>
      </c>
      <c r="E14" s="116">
        <f>'１０月'!K14</f>
        <v>0</v>
      </c>
      <c r="F14" s="105"/>
      <c r="G14" s="104"/>
      <c r="H14" s="103"/>
      <c r="I14" s="102"/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'１０月'!J15</f>
        <v>0</v>
      </c>
      <c r="E15" s="116">
        <f>'１０月'!K15</f>
        <v>0</v>
      </c>
      <c r="F15" s="105"/>
      <c r="G15" s="104"/>
      <c r="H15" s="103"/>
      <c r="I15" s="102"/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'１０月'!J16</f>
        <v>0</v>
      </c>
      <c r="E16" s="116">
        <f>'１０月'!K16</f>
        <v>0</v>
      </c>
      <c r="F16" s="105"/>
      <c r="G16" s="104"/>
      <c r="H16" s="103"/>
      <c r="I16" s="102"/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'１０月'!J17</f>
        <v>2268</v>
      </c>
      <c r="E17" s="116">
        <f>'１０月'!K17</f>
        <v>6926087</v>
      </c>
      <c r="F17" s="105"/>
      <c r="G17" s="104"/>
      <c r="H17" s="103"/>
      <c r="I17" s="102"/>
      <c r="J17" s="101">
        <f t="shared" si="0"/>
        <v>2268</v>
      </c>
      <c r="K17" s="100">
        <f t="shared" si="0"/>
        <v>6926087</v>
      </c>
      <c r="L17" s="99"/>
    </row>
    <row r="18" spans="2:12" ht="20.25" customHeight="1">
      <c r="B18" s="21">
        <v>9</v>
      </c>
      <c r="C18" s="22" t="s">
        <v>14</v>
      </c>
      <c r="D18" s="120">
        <f>'１０月'!J18</f>
        <v>121</v>
      </c>
      <c r="E18" s="116">
        <f>'１０月'!K18</f>
        <v>16885</v>
      </c>
      <c r="F18" s="105"/>
      <c r="G18" s="104"/>
      <c r="H18" s="103"/>
      <c r="I18" s="102"/>
      <c r="J18" s="101">
        <f t="shared" si="0"/>
        <v>121</v>
      </c>
      <c r="K18" s="100">
        <f t="shared" si="0"/>
        <v>16885</v>
      </c>
      <c r="L18" s="99"/>
    </row>
    <row r="19" spans="2:12" ht="20.25" customHeight="1">
      <c r="B19" s="21">
        <v>10</v>
      </c>
      <c r="C19" s="22" t="s">
        <v>15</v>
      </c>
      <c r="D19" s="120">
        <f>'１０月'!J19</f>
        <v>0</v>
      </c>
      <c r="E19" s="116">
        <f>'１０月'!K19</f>
        <v>0</v>
      </c>
      <c r="F19" s="105"/>
      <c r="G19" s="104"/>
      <c r="H19" s="103"/>
      <c r="I19" s="102"/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'１０月'!J20</f>
        <v>0</v>
      </c>
      <c r="E20" s="116">
        <f>'１０月'!K20</f>
        <v>0</v>
      </c>
      <c r="F20" s="105"/>
      <c r="G20" s="104"/>
      <c r="H20" s="103"/>
      <c r="I20" s="102"/>
      <c r="J20" s="101">
        <f t="shared" si="0"/>
        <v>0</v>
      </c>
      <c r="K20" s="100">
        <f t="shared" si="0"/>
        <v>0</v>
      </c>
      <c r="L20" s="99"/>
    </row>
    <row r="21" spans="2:12" ht="20.25" customHeight="1">
      <c r="B21" s="21">
        <v>12</v>
      </c>
      <c r="C21" s="22" t="s">
        <v>17</v>
      </c>
      <c r="D21" s="120">
        <f>'１０月'!J21</f>
        <v>0</v>
      </c>
      <c r="E21" s="116">
        <f>'１０月'!K21</f>
        <v>0</v>
      </c>
      <c r="F21" s="105"/>
      <c r="G21" s="104"/>
      <c r="H21" s="103"/>
      <c r="I21" s="102"/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'１０月'!J22</f>
        <v>8428</v>
      </c>
      <c r="E22" s="116">
        <f>'１０月'!K22</f>
        <v>1076987</v>
      </c>
      <c r="F22" s="105"/>
      <c r="G22" s="104"/>
      <c r="H22" s="103"/>
      <c r="I22" s="102"/>
      <c r="J22" s="101">
        <f t="shared" si="0"/>
        <v>8428</v>
      </c>
      <c r="K22" s="100">
        <f t="shared" si="0"/>
        <v>1076987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'１０月'!J23</f>
        <v>2020</v>
      </c>
      <c r="E23" s="116">
        <f>'１０月'!K23</f>
        <v>1687885</v>
      </c>
      <c r="F23" s="112"/>
      <c r="G23" s="111"/>
      <c r="H23" s="110"/>
      <c r="I23" s="109"/>
      <c r="J23" s="108">
        <f t="shared" si="0"/>
        <v>2020</v>
      </c>
      <c r="K23" s="107">
        <f t="shared" si="0"/>
        <v>1687885</v>
      </c>
      <c r="L23" s="106"/>
    </row>
    <row r="24" spans="2:12" ht="20.25" customHeight="1">
      <c r="B24" s="21">
        <v>15</v>
      </c>
      <c r="C24" s="22" t="s">
        <v>20</v>
      </c>
      <c r="D24" s="120">
        <f>'１０月'!J24</f>
        <v>25499</v>
      </c>
      <c r="E24" s="116">
        <f>'１０月'!K24</f>
        <v>3181792</v>
      </c>
      <c r="F24" s="105"/>
      <c r="G24" s="104"/>
      <c r="H24" s="103"/>
      <c r="I24" s="102"/>
      <c r="J24" s="101">
        <f t="shared" si="0"/>
        <v>25499</v>
      </c>
      <c r="K24" s="100">
        <f t="shared" si="0"/>
        <v>3181792</v>
      </c>
      <c r="L24" s="99"/>
    </row>
    <row r="25" spans="2:12" ht="20.25" customHeight="1">
      <c r="B25" s="21">
        <v>16</v>
      </c>
      <c r="C25" s="22" t="s">
        <v>21</v>
      </c>
      <c r="D25" s="120">
        <f>'１０月'!J25</f>
        <v>7631</v>
      </c>
      <c r="E25" s="116">
        <f>'１０月'!K25</f>
        <v>4185302</v>
      </c>
      <c r="F25" s="105"/>
      <c r="G25" s="104"/>
      <c r="H25" s="103"/>
      <c r="I25" s="102"/>
      <c r="J25" s="101">
        <f t="shared" si="0"/>
        <v>7631</v>
      </c>
      <c r="K25" s="100">
        <f t="shared" si="0"/>
        <v>4185302</v>
      </c>
      <c r="L25" s="99"/>
    </row>
    <row r="26" spans="2:12" ht="20.25" customHeight="1">
      <c r="B26" s="21">
        <v>17</v>
      </c>
      <c r="C26" s="22" t="s">
        <v>22</v>
      </c>
      <c r="D26" s="120">
        <f>'１０月'!J26</f>
        <v>19745</v>
      </c>
      <c r="E26" s="116">
        <f>'１０月'!K26</f>
        <v>8918362</v>
      </c>
      <c r="F26" s="105"/>
      <c r="G26" s="104"/>
      <c r="H26" s="103"/>
      <c r="I26" s="102"/>
      <c r="J26" s="101">
        <f t="shared" si="0"/>
        <v>19745</v>
      </c>
      <c r="K26" s="100">
        <f t="shared" si="0"/>
        <v>8918362</v>
      </c>
      <c r="L26" s="99"/>
    </row>
    <row r="27" spans="2:12" ht="20.25" customHeight="1">
      <c r="B27" s="21">
        <v>18</v>
      </c>
      <c r="C27" s="22" t="s">
        <v>51</v>
      </c>
      <c r="D27" s="120">
        <f>'１０月'!J27</f>
        <v>2133</v>
      </c>
      <c r="E27" s="116">
        <f>'１０月'!K27</f>
        <v>345200</v>
      </c>
      <c r="F27" s="105"/>
      <c r="G27" s="104"/>
      <c r="H27" s="103"/>
      <c r="I27" s="102"/>
      <c r="J27" s="101">
        <f t="shared" si="0"/>
        <v>2133</v>
      </c>
      <c r="K27" s="100">
        <f t="shared" si="0"/>
        <v>345200</v>
      </c>
      <c r="L27" s="99"/>
    </row>
    <row r="28" spans="2:12" ht="20.25" customHeight="1">
      <c r="B28" s="21">
        <v>19</v>
      </c>
      <c r="C28" s="22" t="s">
        <v>23</v>
      </c>
      <c r="D28" s="120">
        <f>'１０月'!J28</f>
        <v>440</v>
      </c>
      <c r="E28" s="116">
        <f>'１０月'!K28</f>
        <v>48400</v>
      </c>
      <c r="F28" s="105"/>
      <c r="G28" s="104"/>
      <c r="H28" s="103"/>
      <c r="I28" s="102"/>
      <c r="J28" s="101">
        <f t="shared" si="0"/>
        <v>440</v>
      </c>
      <c r="K28" s="100">
        <f t="shared" si="0"/>
        <v>48400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'１０月'!J29</f>
        <v>1179</v>
      </c>
      <c r="E29" s="116">
        <f>'１０月'!K29</f>
        <v>403545</v>
      </c>
      <c r="F29" s="74"/>
      <c r="G29" s="111"/>
      <c r="H29" s="110"/>
      <c r="I29" s="109"/>
      <c r="J29" s="108">
        <f t="shared" si="0"/>
        <v>1179</v>
      </c>
      <c r="K29" s="107">
        <f t="shared" si="0"/>
        <v>403545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'１０月'!J30</f>
        <v>1481</v>
      </c>
      <c r="E30" s="116">
        <f>'１０月'!K30</f>
        <v>937668</v>
      </c>
      <c r="F30" s="112"/>
      <c r="G30" s="111"/>
      <c r="H30" s="110"/>
      <c r="I30" s="109"/>
      <c r="J30" s="108">
        <f t="shared" si="0"/>
        <v>1481</v>
      </c>
      <c r="K30" s="107">
        <f t="shared" si="0"/>
        <v>937668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'１０月'!J31</f>
        <v>0</v>
      </c>
      <c r="E31" s="116">
        <f>'１０月'!K31</f>
        <v>0</v>
      </c>
      <c r="F31" s="112"/>
      <c r="G31" s="111"/>
      <c r="H31" s="110"/>
      <c r="I31" s="109"/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'１０月'!J32</f>
        <v>0</v>
      </c>
      <c r="E32" s="116">
        <f>'１０月'!K32</f>
        <v>0</v>
      </c>
      <c r="F32" s="112"/>
      <c r="G32" s="111"/>
      <c r="H32" s="110"/>
      <c r="I32" s="109"/>
      <c r="J32" s="108">
        <f t="shared" si="0"/>
        <v>0</v>
      </c>
      <c r="K32" s="107">
        <f t="shared" si="0"/>
        <v>0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'１０月'!J33</f>
        <v>27674</v>
      </c>
      <c r="E33" s="116">
        <f>'１０月'!K33</f>
        <v>8287504</v>
      </c>
      <c r="F33" s="112"/>
      <c r="G33" s="111"/>
      <c r="H33" s="72"/>
      <c r="I33" s="109"/>
      <c r="J33" s="108">
        <f t="shared" si="0"/>
        <v>27674</v>
      </c>
      <c r="K33" s="107">
        <f t="shared" si="0"/>
        <v>8287504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'１０月'!J34</f>
        <v>83840</v>
      </c>
      <c r="E34" s="116">
        <f>'１０月'!K34</f>
        <v>7854758</v>
      </c>
      <c r="F34" s="112"/>
      <c r="G34" s="111"/>
      <c r="H34" s="110"/>
      <c r="I34" s="109"/>
      <c r="J34" s="108">
        <f t="shared" si="0"/>
        <v>83840</v>
      </c>
      <c r="K34" s="107">
        <f t="shared" si="0"/>
        <v>7854758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'１０月'!J35</f>
        <v>1363</v>
      </c>
      <c r="E35" s="116">
        <f>'１０月'!K35</f>
        <v>132948</v>
      </c>
      <c r="F35" s="112"/>
      <c r="G35" s="111"/>
      <c r="H35" s="110"/>
      <c r="I35" s="109"/>
      <c r="J35" s="108">
        <f t="shared" si="0"/>
        <v>1363</v>
      </c>
      <c r="K35" s="107">
        <f t="shared" si="0"/>
        <v>132948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'１０月'!J36</f>
        <v>264</v>
      </c>
      <c r="E36" s="116">
        <f>'１０月'!K36</f>
        <v>168710</v>
      </c>
      <c r="F36" s="112"/>
      <c r="G36" s="111"/>
      <c r="H36" s="110"/>
      <c r="I36" s="109"/>
      <c r="J36" s="108">
        <f t="shared" si="0"/>
        <v>264</v>
      </c>
      <c r="K36" s="107">
        <f t="shared" si="0"/>
        <v>168710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'１０月'!J37</f>
        <v>0</v>
      </c>
      <c r="E37" s="116">
        <f>'１０月'!K37</f>
        <v>0</v>
      </c>
      <c r="F37" s="112"/>
      <c r="G37" s="111"/>
      <c r="H37" s="110"/>
      <c r="I37" s="109"/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'１０月'!J38</f>
        <v>739</v>
      </c>
      <c r="E38" s="116">
        <f>'１０月'!K38</f>
        <v>143920</v>
      </c>
      <c r="F38" s="112"/>
      <c r="G38" s="111"/>
      <c r="H38" s="110"/>
      <c r="I38" s="109"/>
      <c r="J38" s="108">
        <f t="shared" si="0"/>
        <v>739</v>
      </c>
      <c r="K38" s="107">
        <f t="shared" si="0"/>
        <v>143920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'１０月'!J39</f>
        <v>1204</v>
      </c>
      <c r="E39" s="116">
        <f>'１０月'!K39</f>
        <v>1324400</v>
      </c>
      <c r="F39" s="112"/>
      <c r="G39" s="111"/>
      <c r="H39" s="110"/>
      <c r="I39" s="109"/>
      <c r="J39" s="108">
        <f t="shared" si="0"/>
        <v>1204</v>
      </c>
      <c r="K39" s="107">
        <f t="shared" si="0"/>
        <v>1324400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'１０月'!J40</f>
        <v>0</v>
      </c>
      <c r="E40" s="116">
        <f>'１０月'!K40</f>
        <v>0</v>
      </c>
      <c r="F40" s="112"/>
      <c r="G40" s="111"/>
      <c r="H40" s="110"/>
      <c r="I40" s="109"/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'１０月'!J41</f>
        <v>0</v>
      </c>
      <c r="E41" s="116">
        <f>'１０月'!K41</f>
        <v>0</v>
      </c>
      <c r="F41" s="112"/>
      <c r="G41" s="111"/>
      <c r="H41" s="110"/>
      <c r="I41" s="109"/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'１０月'!J42</f>
        <v>11536</v>
      </c>
      <c r="E42" s="116">
        <f>'１０月'!K42</f>
        <v>3545826</v>
      </c>
      <c r="F42" s="112"/>
      <c r="G42" s="111"/>
      <c r="H42" s="110"/>
      <c r="I42" s="109"/>
      <c r="J42" s="108">
        <f t="shared" si="0"/>
        <v>11536</v>
      </c>
      <c r="K42" s="107">
        <f t="shared" si="0"/>
        <v>3545826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'１０月'!J43</f>
        <v>4269</v>
      </c>
      <c r="E43" s="116">
        <f>'１０月'!K43</f>
        <v>1235551</v>
      </c>
      <c r="F43" s="112"/>
      <c r="G43" s="111"/>
      <c r="H43" s="110"/>
      <c r="I43" s="109"/>
      <c r="J43" s="108">
        <f t="shared" si="0"/>
        <v>4269</v>
      </c>
      <c r="K43" s="107">
        <f t="shared" si="0"/>
        <v>1235551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'１０月'!J44</f>
        <v>53</v>
      </c>
      <c r="E44" s="116">
        <f>'１０月'!K44</f>
        <v>77760</v>
      </c>
      <c r="F44" s="112"/>
      <c r="G44" s="111"/>
      <c r="H44" s="110"/>
      <c r="I44" s="109"/>
      <c r="J44" s="108">
        <f t="shared" si="0"/>
        <v>53</v>
      </c>
      <c r="K44" s="107">
        <f t="shared" si="0"/>
        <v>77760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'１０月'!J45</f>
        <v>10067</v>
      </c>
      <c r="E45" s="116">
        <f>'１０月'!K45</f>
        <v>3962672</v>
      </c>
      <c r="F45" s="112"/>
      <c r="G45" s="111"/>
      <c r="H45" s="110"/>
      <c r="I45" s="109"/>
      <c r="J45" s="108">
        <f t="shared" si="0"/>
        <v>10067</v>
      </c>
      <c r="K45" s="107">
        <f t="shared" si="0"/>
        <v>3962672</v>
      </c>
      <c r="L45" s="106"/>
    </row>
    <row r="46" spans="2:12" ht="20.25" customHeight="1">
      <c r="B46" s="21">
        <v>37</v>
      </c>
      <c r="C46" s="22" t="s">
        <v>41</v>
      </c>
      <c r="D46" s="120">
        <f>'１０月'!J46</f>
        <v>6274</v>
      </c>
      <c r="E46" s="116">
        <f>'１０月'!K46</f>
        <v>1271255</v>
      </c>
      <c r="F46" s="105"/>
      <c r="G46" s="104"/>
      <c r="H46" s="103"/>
      <c r="I46" s="102"/>
      <c r="J46" s="101">
        <f t="shared" si="0"/>
        <v>6274</v>
      </c>
      <c r="K46" s="100">
        <f t="shared" si="0"/>
        <v>1271255</v>
      </c>
      <c r="L46" s="99"/>
    </row>
    <row r="47" spans="2:12" ht="32.25" customHeight="1">
      <c r="B47" s="21">
        <v>38</v>
      </c>
      <c r="C47" s="22" t="s">
        <v>42</v>
      </c>
      <c r="D47" s="120">
        <f>'１０月'!J47</f>
        <v>6425</v>
      </c>
      <c r="E47" s="116">
        <f>'１０月'!K47</f>
        <v>1958209</v>
      </c>
      <c r="F47" s="105"/>
      <c r="G47" s="104"/>
      <c r="H47" s="103"/>
      <c r="I47" s="102"/>
      <c r="J47" s="101">
        <f t="shared" si="0"/>
        <v>6425</v>
      </c>
      <c r="K47" s="100">
        <f t="shared" si="0"/>
        <v>1958209</v>
      </c>
      <c r="L47" s="99"/>
    </row>
    <row r="48" spans="2:12" ht="20.25" customHeight="1">
      <c r="B48" s="21">
        <v>39</v>
      </c>
      <c r="C48" s="22" t="s">
        <v>43</v>
      </c>
      <c r="D48" s="120">
        <f>'１０月'!J48</f>
        <v>0</v>
      </c>
      <c r="E48" s="116">
        <f>'１０月'!K48</f>
        <v>0</v>
      </c>
      <c r="F48" s="105"/>
      <c r="G48" s="104"/>
      <c r="H48" s="103"/>
      <c r="I48" s="102"/>
      <c r="J48" s="101">
        <f t="shared" si="0"/>
        <v>0</v>
      </c>
      <c r="K48" s="100">
        <f t="shared" si="0"/>
        <v>0</v>
      </c>
      <c r="L48" s="99"/>
    </row>
    <row r="49" spans="2:12" ht="20.25" customHeight="1" thickBot="1">
      <c r="B49" s="23">
        <v>40</v>
      </c>
      <c r="C49" s="24" t="s">
        <v>50</v>
      </c>
      <c r="D49" s="120">
        <f>'１０月'!J49</f>
        <v>5552</v>
      </c>
      <c r="E49" s="97">
        <f>'１０月'!K49</f>
        <v>1973534</v>
      </c>
      <c r="F49" s="98"/>
      <c r="G49" s="97"/>
      <c r="H49" s="96"/>
      <c r="I49" s="95"/>
      <c r="J49" s="94">
        <f t="shared" si="0"/>
        <v>5552</v>
      </c>
      <c r="K49" s="93">
        <f t="shared" si="0"/>
        <v>1973534</v>
      </c>
      <c r="L49" s="92"/>
    </row>
    <row r="50" spans="2:12" ht="21" customHeight="1" thickBot="1" thickTop="1">
      <c r="B50" s="140" t="s">
        <v>46</v>
      </c>
      <c r="C50" s="141"/>
      <c r="D50" s="91">
        <f aca="true" t="shared" si="1" ref="D50:I50">SUM(D10:D49)</f>
        <v>256024</v>
      </c>
      <c r="E50" s="90">
        <f t="shared" si="1"/>
        <v>65959402</v>
      </c>
      <c r="F50" s="89">
        <f t="shared" si="1"/>
        <v>0</v>
      </c>
      <c r="G50" s="87">
        <f t="shared" si="1"/>
        <v>0</v>
      </c>
      <c r="H50" s="89">
        <f t="shared" si="1"/>
        <v>0</v>
      </c>
      <c r="I50" s="87">
        <f t="shared" si="1"/>
        <v>0</v>
      </c>
      <c r="J50" s="88">
        <f t="shared" si="0"/>
        <v>256024</v>
      </c>
      <c r="K50" s="87">
        <f t="shared" si="0"/>
        <v>65959402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9" ySplit="10" topLeftCell="J47" activePane="bottomRight" state="frozen"/>
      <selection pane="topLeft" activeCell="A1" sqref="A1"/>
      <selection pane="topRight" activeCell="J1" sqref="J1"/>
      <selection pane="bottomLeft" activeCell="A11" sqref="A11"/>
      <selection pane="bottomRight" activeCell="H48" sqref="H48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平成30年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72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G6" s="138"/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'１１月'!J10</f>
        <v>19647</v>
      </c>
      <c r="E10" s="116">
        <f>'１１月'!K10</f>
        <v>4910597</v>
      </c>
      <c r="F10" s="119"/>
      <c r="G10" s="118"/>
      <c r="H10" s="117"/>
      <c r="I10" s="116"/>
      <c r="J10" s="115">
        <f aca="true" t="shared" si="0" ref="J10:K50">D10+F10-H10</f>
        <v>19647</v>
      </c>
      <c r="K10" s="114">
        <f t="shared" si="0"/>
        <v>4910597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'１１月'!J11</f>
        <v>994</v>
      </c>
      <c r="E11" s="116">
        <f>'１１月'!K11</f>
        <v>121080</v>
      </c>
      <c r="F11" s="105"/>
      <c r="G11" s="104"/>
      <c r="H11" s="103"/>
      <c r="I11" s="102"/>
      <c r="J11" s="101">
        <f t="shared" si="0"/>
        <v>994</v>
      </c>
      <c r="K11" s="100">
        <f t="shared" si="0"/>
        <v>121080</v>
      </c>
      <c r="L11" s="99"/>
    </row>
    <row r="12" spans="2:12" ht="20.25" customHeight="1">
      <c r="B12" s="21">
        <v>3</v>
      </c>
      <c r="C12" s="22" t="s">
        <v>8</v>
      </c>
      <c r="D12" s="120">
        <f>'１１月'!J12</f>
        <v>111</v>
      </c>
      <c r="E12" s="116">
        <f>'１１月'!K12</f>
        <v>14538</v>
      </c>
      <c r="F12" s="105"/>
      <c r="G12" s="104"/>
      <c r="H12" s="103"/>
      <c r="I12" s="102"/>
      <c r="J12" s="101">
        <f t="shared" si="0"/>
        <v>111</v>
      </c>
      <c r="K12" s="100">
        <f t="shared" si="0"/>
        <v>14538</v>
      </c>
      <c r="L12" s="99"/>
    </row>
    <row r="13" spans="2:12" ht="20.25" customHeight="1">
      <c r="B13" s="21">
        <v>4</v>
      </c>
      <c r="C13" s="22" t="s">
        <v>9</v>
      </c>
      <c r="D13" s="120">
        <f>'１１月'!J13</f>
        <v>5067</v>
      </c>
      <c r="E13" s="116">
        <f>'１１月'!K13</f>
        <v>1248027</v>
      </c>
      <c r="F13" s="105"/>
      <c r="G13" s="104"/>
      <c r="H13" s="103"/>
      <c r="I13" s="102"/>
      <c r="J13" s="101">
        <f t="shared" si="0"/>
        <v>5067</v>
      </c>
      <c r="K13" s="100">
        <f t="shared" si="0"/>
        <v>1248027</v>
      </c>
      <c r="L13" s="99"/>
    </row>
    <row r="14" spans="2:12" ht="20.25" customHeight="1">
      <c r="B14" s="21">
        <v>5</v>
      </c>
      <c r="C14" s="22" t="s">
        <v>10</v>
      </c>
      <c r="D14" s="120">
        <f>'１１月'!J14</f>
        <v>0</v>
      </c>
      <c r="E14" s="116">
        <f>'１１月'!K14</f>
        <v>0</v>
      </c>
      <c r="F14" s="105"/>
      <c r="G14" s="104"/>
      <c r="H14" s="103"/>
      <c r="I14" s="102"/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'１１月'!J15</f>
        <v>0</v>
      </c>
      <c r="E15" s="116">
        <f>'１１月'!K15</f>
        <v>0</v>
      </c>
      <c r="F15" s="105"/>
      <c r="G15" s="104"/>
      <c r="H15" s="103"/>
      <c r="I15" s="102"/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'１１月'!J16</f>
        <v>0</v>
      </c>
      <c r="E16" s="116">
        <f>'１１月'!K16</f>
        <v>0</v>
      </c>
      <c r="F16" s="105"/>
      <c r="G16" s="104"/>
      <c r="H16" s="103"/>
      <c r="I16" s="102"/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'１１月'!J17</f>
        <v>2268</v>
      </c>
      <c r="E17" s="116">
        <f>'１１月'!K17</f>
        <v>6926087</v>
      </c>
      <c r="F17" s="105"/>
      <c r="G17" s="104"/>
      <c r="H17" s="103"/>
      <c r="I17" s="102"/>
      <c r="J17" s="101">
        <f t="shared" si="0"/>
        <v>2268</v>
      </c>
      <c r="K17" s="100">
        <f t="shared" si="0"/>
        <v>6926087</v>
      </c>
      <c r="L17" s="99"/>
    </row>
    <row r="18" spans="2:12" ht="20.25" customHeight="1">
      <c r="B18" s="21">
        <v>9</v>
      </c>
      <c r="C18" s="22" t="s">
        <v>14</v>
      </c>
      <c r="D18" s="120">
        <f>'１１月'!J18</f>
        <v>121</v>
      </c>
      <c r="E18" s="116">
        <f>'１１月'!K18</f>
        <v>16885</v>
      </c>
      <c r="F18" s="105"/>
      <c r="G18" s="104"/>
      <c r="H18" s="103"/>
      <c r="I18" s="102"/>
      <c r="J18" s="101">
        <f t="shared" si="0"/>
        <v>121</v>
      </c>
      <c r="K18" s="100">
        <f t="shared" si="0"/>
        <v>16885</v>
      </c>
      <c r="L18" s="99"/>
    </row>
    <row r="19" spans="2:12" ht="20.25" customHeight="1">
      <c r="B19" s="21">
        <v>10</v>
      </c>
      <c r="C19" s="22" t="s">
        <v>15</v>
      </c>
      <c r="D19" s="120">
        <f>'１１月'!J19</f>
        <v>0</v>
      </c>
      <c r="E19" s="116">
        <f>'１１月'!K19</f>
        <v>0</v>
      </c>
      <c r="F19" s="105"/>
      <c r="G19" s="104"/>
      <c r="H19" s="103"/>
      <c r="I19" s="102"/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'１１月'!J20</f>
        <v>0</v>
      </c>
      <c r="E20" s="116">
        <f>'１１月'!K20</f>
        <v>0</v>
      </c>
      <c r="F20" s="105"/>
      <c r="G20" s="104"/>
      <c r="H20" s="103"/>
      <c r="I20" s="102"/>
      <c r="J20" s="101">
        <f t="shared" si="0"/>
        <v>0</v>
      </c>
      <c r="K20" s="100">
        <f t="shared" si="0"/>
        <v>0</v>
      </c>
      <c r="L20" s="99"/>
    </row>
    <row r="21" spans="2:12" ht="20.25" customHeight="1">
      <c r="B21" s="21">
        <v>12</v>
      </c>
      <c r="C21" s="22" t="s">
        <v>17</v>
      </c>
      <c r="D21" s="120">
        <f>'１１月'!J21</f>
        <v>0</v>
      </c>
      <c r="E21" s="116">
        <f>'１１月'!K21</f>
        <v>0</v>
      </c>
      <c r="F21" s="105"/>
      <c r="G21" s="104"/>
      <c r="H21" s="103"/>
      <c r="I21" s="102"/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'１１月'!J22</f>
        <v>8428</v>
      </c>
      <c r="E22" s="116">
        <f>'１１月'!K22</f>
        <v>1076987</v>
      </c>
      <c r="F22" s="105"/>
      <c r="G22" s="104"/>
      <c r="H22" s="103"/>
      <c r="I22" s="102"/>
      <c r="J22" s="101">
        <f t="shared" si="0"/>
        <v>8428</v>
      </c>
      <c r="K22" s="100">
        <f t="shared" si="0"/>
        <v>1076987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'１１月'!J23</f>
        <v>2020</v>
      </c>
      <c r="E23" s="116">
        <f>'１１月'!K23</f>
        <v>1687885</v>
      </c>
      <c r="F23" s="112"/>
      <c r="G23" s="111"/>
      <c r="H23" s="110"/>
      <c r="I23" s="109"/>
      <c r="J23" s="108">
        <f t="shared" si="0"/>
        <v>2020</v>
      </c>
      <c r="K23" s="107">
        <f t="shared" si="0"/>
        <v>1687885</v>
      </c>
      <c r="L23" s="106"/>
    </row>
    <row r="24" spans="2:12" ht="20.25" customHeight="1">
      <c r="B24" s="21">
        <v>15</v>
      </c>
      <c r="C24" s="22" t="s">
        <v>20</v>
      </c>
      <c r="D24" s="120">
        <f>'１１月'!J24</f>
        <v>25499</v>
      </c>
      <c r="E24" s="116">
        <f>'１１月'!K24</f>
        <v>3181792</v>
      </c>
      <c r="F24" s="105"/>
      <c r="G24" s="104"/>
      <c r="H24" s="103"/>
      <c r="I24" s="102"/>
      <c r="J24" s="101">
        <f t="shared" si="0"/>
        <v>25499</v>
      </c>
      <c r="K24" s="100">
        <f t="shared" si="0"/>
        <v>3181792</v>
      </c>
      <c r="L24" s="99"/>
    </row>
    <row r="25" spans="2:12" ht="20.25" customHeight="1">
      <c r="B25" s="21">
        <v>16</v>
      </c>
      <c r="C25" s="22" t="s">
        <v>21</v>
      </c>
      <c r="D25" s="120">
        <f>'１１月'!J25</f>
        <v>7631</v>
      </c>
      <c r="E25" s="116">
        <f>'１１月'!K25</f>
        <v>4185302</v>
      </c>
      <c r="F25" s="105"/>
      <c r="G25" s="104"/>
      <c r="H25" s="103"/>
      <c r="I25" s="102"/>
      <c r="J25" s="101">
        <f t="shared" si="0"/>
        <v>7631</v>
      </c>
      <c r="K25" s="100">
        <f t="shared" si="0"/>
        <v>4185302</v>
      </c>
      <c r="L25" s="99"/>
    </row>
    <row r="26" spans="2:12" ht="20.25" customHeight="1">
      <c r="B26" s="21">
        <v>17</v>
      </c>
      <c r="C26" s="22" t="s">
        <v>22</v>
      </c>
      <c r="D26" s="120">
        <f>'１１月'!J26</f>
        <v>19745</v>
      </c>
      <c r="E26" s="116">
        <f>'１１月'!K26</f>
        <v>8918362</v>
      </c>
      <c r="F26" s="105"/>
      <c r="G26" s="104"/>
      <c r="H26" s="103"/>
      <c r="I26" s="102"/>
      <c r="J26" s="101">
        <f t="shared" si="0"/>
        <v>19745</v>
      </c>
      <c r="K26" s="100">
        <f t="shared" si="0"/>
        <v>8918362</v>
      </c>
      <c r="L26" s="99"/>
    </row>
    <row r="27" spans="2:12" ht="20.25" customHeight="1">
      <c r="B27" s="21">
        <v>18</v>
      </c>
      <c r="C27" s="22" t="s">
        <v>51</v>
      </c>
      <c r="D27" s="120">
        <f>'１１月'!J27</f>
        <v>2133</v>
      </c>
      <c r="E27" s="116">
        <f>'１１月'!K27</f>
        <v>345200</v>
      </c>
      <c r="F27" s="105"/>
      <c r="G27" s="104"/>
      <c r="H27" s="103"/>
      <c r="I27" s="102"/>
      <c r="J27" s="101">
        <f t="shared" si="0"/>
        <v>2133</v>
      </c>
      <c r="K27" s="100">
        <f t="shared" si="0"/>
        <v>345200</v>
      </c>
      <c r="L27" s="99"/>
    </row>
    <row r="28" spans="2:12" ht="20.25" customHeight="1">
      <c r="B28" s="21">
        <v>19</v>
      </c>
      <c r="C28" s="22" t="s">
        <v>23</v>
      </c>
      <c r="D28" s="120">
        <f>'１１月'!J28</f>
        <v>440</v>
      </c>
      <c r="E28" s="116">
        <f>'１１月'!K28</f>
        <v>48400</v>
      </c>
      <c r="F28" s="105"/>
      <c r="G28" s="104"/>
      <c r="H28" s="103"/>
      <c r="I28" s="102"/>
      <c r="J28" s="101">
        <f t="shared" si="0"/>
        <v>440</v>
      </c>
      <c r="K28" s="100">
        <f t="shared" si="0"/>
        <v>48400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'１１月'!J29</f>
        <v>1179</v>
      </c>
      <c r="E29" s="116">
        <f>'１１月'!K29</f>
        <v>403545</v>
      </c>
      <c r="F29" s="74"/>
      <c r="G29" s="111"/>
      <c r="H29" s="110"/>
      <c r="I29" s="109"/>
      <c r="J29" s="108">
        <f t="shared" si="0"/>
        <v>1179</v>
      </c>
      <c r="K29" s="107">
        <f t="shared" si="0"/>
        <v>403545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'１１月'!J30</f>
        <v>1481</v>
      </c>
      <c r="E30" s="116">
        <f>'１１月'!K30</f>
        <v>937668</v>
      </c>
      <c r="F30" s="112"/>
      <c r="G30" s="111"/>
      <c r="H30" s="110"/>
      <c r="I30" s="109"/>
      <c r="J30" s="108">
        <f t="shared" si="0"/>
        <v>1481</v>
      </c>
      <c r="K30" s="107">
        <f t="shared" si="0"/>
        <v>937668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'１１月'!J31</f>
        <v>0</v>
      </c>
      <c r="E31" s="116">
        <f>'１１月'!K31</f>
        <v>0</v>
      </c>
      <c r="F31" s="112"/>
      <c r="G31" s="111"/>
      <c r="H31" s="110"/>
      <c r="I31" s="109"/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'１１月'!J32</f>
        <v>0</v>
      </c>
      <c r="E32" s="116">
        <f>'１１月'!K32</f>
        <v>0</v>
      </c>
      <c r="F32" s="112"/>
      <c r="G32" s="111"/>
      <c r="H32" s="110"/>
      <c r="I32" s="109"/>
      <c r="J32" s="108">
        <f t="shared" si="0"/>
        <v>0</v>
      </c>
      <c r="K32" s="107">
        <f t="shared" si="0"/>
        <v>0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'１１月'!J33</f>
        <v>27674</v>
      </c>
      <c r="E33" s="116">
        <f>'１１月'!K33</f>
        <v>8287504</v>
      </c>
      <c r="F33" s="112"/>
      <c r="G33" s="111"/>
      <c r="H33" s="72"/>
      <c r="I33" s="109"/>
      <c r="J33" s="108">
        <f t="shared" si="0"/>
        <v>27674</v>
      </c>
      <c r="K33" s="107">
        <f t="shared" si="0"/>
        <v>8287504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'１１月'!J34</f>
        <v>83840</v>
      </c>
      <c r="E34" s="116">
        <f>'１１月'!K34</f>
        <v>7854758</v>
      </c>
      <c r="F34" s="112"/>
      <c r="G34" s="111"/>
      <c r="H34" s="110"/>
      <c r="I34" s="109"/>
      <c r="J34" s="108">
        <f t="shared" si="0"/>
        <v>83840</v>
      </c>
      <c r="K34" s="107">
        <f t="shared" si="0"/>
        <v>7854758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'１１月'!J35</f>
        <v>1363</v>
      </c>
      <c r="E35" s="116">
        <f>'１１月'!K35</f>
        <v>132948</v>
      </c>
      <c r="F35" s="112"/>
      <c r="G35" s="111"/>
      <c r="H35" s="110"/>
      <c r="I35" s="109"/>
      <c r="J35" s="108">
        <f t="shared" si="0"/>
        <v>1363</v>
      </c>
      <c r="K35" s="107">
        <f t="shared" si="0"/>
        <v>132948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'１１月'!J36</f>
        <v>264</v>
      </c>
      <c r="E36" s="116">
        <f>'１１月'!K36</f>
        <v>168710</v>
      </c>
      <c r="F36" s="112"/>
      <c r="G36" s="111"/>
      <c r="H36" s="110"/>
      <c r="I36" s="109"/>
      <c r="J36" s="108">
        <f t="shared" si="0"/>
        <v>264</v>
      </c>
      <c r="K36" s="107">
        <f t="shared" si="0"/>
        <v>168710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'１１月'!J37</f>
        <v>0</v>
      </c>
      <c r="E37" s="116">
        <f>'１１月'!K37</f>
        <v>0</v>
      </c>
      <c r="F37" s="112"/>
      <c r="G37" s="111"/>
      <c r="H37" s="110"/>
      <c r="I37" s="109"/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'１１月'!J38</f>
        <v>739</v>
      </c>
      <c r="E38" s="116">
        <f>'１１月'!K38</f>
        <v>143920</v>
      </c>
      <c r="F38" s="112"/>
      <c r="G38" s="111"/>
      <c r="H38" s="110"/>
      <c r="I38" s="109"/>
      <c r="J38" s="108">
        <f t="shared" si="0"/>
        <v>739</v>
      </c>
      <c r="K38" s="107">
        <f t="shared" si="0"/>
        <v>143920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'１１月'!J39</f>
        <v>1204</v>
      </c>
      <c r="E39" s="116">
        <f>'１１月'!K39</f>
        <v>1324400</v>
      </c>
      <c r="F39" s="112"/>
      <c r="G39" s="111"/>
      <c r="H39" s="110"/>
      <c r="I39" s="109"/>
      <c r="J39" s="108">
        <f t="shared" si="0"/>
        <v>1204</v>
      </c>
      <c r="K39" s="107">
        <f t="shared" si="0"/>
        <v>1324400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'１１月'!J40</f>
        <v>0</v>
      </c>
      <c r="E40" s="116">
        <f>'１１月'!K40</f>
        <v>0</v>
      </c>
      <c r="F40" s="112"/>
      <c r="G40" s="111"/>
      <c r="H40" s="110"/>
      <c r="I40" s="109"/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'１１月'!J41</f>
        <v>0</v>
      </c>
      <c r="E41" s="116">
        <f>'１１月'!K41</f>
        <v>0</v>
      </c>
      <c r="F41" s="112"/>
      <c r="G41" s="111"/>
      <c r="H41" s="110"/>
      <c r="I41" s="109"/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'１１月'!J42</f>
        <v>11536</v>
      </c>
      <c r="E42" s="116">
        <f>'１１月'!K42</f>
        <v>3545826</v>
      </c>
      <c r="F42" s="112"/>
      <c r="G42" s="111"/>
      <c r="H42" s="110"/>
      <c r="I42" s="109"/>
      <c r="J42" s="108">
        <f t="shared" si="0"/>
        <v>11536</v>
      </c>
      <c r="K42" s="107">
        <f t="shared" si="0"/>
        <v>3545826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'１１月'!J43</f>
        <v>4269</v>
      </c>
      <c r="E43" s="116">
        <f>'１１月'!K43</f>
        <v>1235551</v>
      </c>
      <c r="F43" s="112"/>
      <c r="G43" s="111"/>
      <c r="H43" s="110"/>
      <c r="I43" s="109"/>
      <c r="J43" s="108">
        <f t="shared" si="0"/>
        <v>4269</v>
      </c>
      <c r="K43" s="107">
        <f t="shared" si="0"/>
        <v>1235551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'１１月'!J44</f>
        <v>53</v>
      </c>
      <c r="E44" s="116">
        <f>'１１月'!K44</f>
        <v>77760</v>
      </c>
      <c r="F44" s="112"/>
      <c r="G44" s="111"/>
      <c r="H44" s="110"/>
      <c r="I44" s="109"/>
      <c r="J44" s="108">
        <f t="shared" si="0"/>
        <v>53</v>
      </c>
      <c r="K44" s="107">
        <f t="shared" si="0"/>
        <v>77760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'１１月'!J45</f>
        <v>10067</v>
      </c>
      <c r="E45" s="116">
        <f>'１１月'!K45</f>
        <v>3962672</v>
      </c>
      <c r="F45" s="112"/>
      <c r="G45" s="111"/>
      <c r="H45" s="110"/>
      <c r="I45" s="109"/>
      <c r="J45" s="108">
        <f t="shared" si="0"/>
        <v>10067</v>
      </c>
      <c r="K45" s="107">
        <f t="shared" si="0"/>
        <v>3962672</v>
      </c>
      <c r="L45" s="106"/>
    </row>
    <row r="46" spans="2:12" ht="20.25" customHeight="1">
      <c r="B46" s="21">
        <v>37</v>
      </c>
      <c r="C46" s="22" t="s">
        <v>41</v>
      </c>
      <c r="D46" s="120">
        <f>'１１月'!J46</f>
        <v>6274</v>
      </c>
      <c r="E46" s="116">
        <f>'１１月'!K46</f>
        <v>1271255</v>
      </c>
      <c r="F46" s="105"/>
      <c r="G46" s="104"/>
      <c r="H46" s="103"/>
      <c r="I46" s="102"/>
      <c r="J46" s="101">
        <f t="shared" si="0"/>
        <v>6274</v>
      </c>
      <c r="K46" s="100">
        <f t="shared" si="0"/>
        <v>1271255</v>
      </c>
      <c r="L46" s="99"/>
    </row>
    <row r="47" spans="2:12" ht="32.25" customHeight="1">
      <c r="B47" s="21">
        <v>38</v>
      </c>
      <c r="C47" s="22" t="s">
        <v>42</v>
      </c>
      <c r="D47" s="120">
        <f>'１１月'!J47</f>
        <v>6425</v>
      </c>
      <c r="E47" s="116">
        <f>'１１月'!K47</f>
        <v>1958209</v>
      </c>
      <c r="F47" s="105"/>
      <c r="G47" s="104"/>
      <c r="H47" s="103"/>
      <c r="I47" s="102"/>
      <c r="J47" s="101">
        <f t="shared" si="0"/>
        <v>6425</v>
      </c>
      <c r="K47" s="100">
        <f t="shared" si="0"/>
        <v>1958209</v>
      </c>
      <c r="L47" s="99"/>
    </row>
    <row r="48" spans="2:12" ht="20.25" customHeight="1">
      <c r="B48" s="21">
        <v>39</v>
      </c>
      <c r="C48" s="22" t="s">
        <v>43</v>
      </c>
      <c r="D48" s="120">
        <f>'１１月'!J48</f>
        <v>0</v>
      </c>
      <c r="E48" s="116">
        <f>'１１月'!K48</f>
        <v>0</v>
      </c>
      <c r="F48" s="105"/>
      <c r="G48" s="104"/>
      <c r="H48" s="103"/>
      <c r="I48" s="102"/>
      <c r="J48" s="101">
        <f t="shared" si="0"/>
        <v>0</v>
      </c>
      <c r="K48" s="100">
        <f t="shared" si="0"/>
        <v>0</v>
      </c>
      <c r="L48" s="99"/>
    </row>
    <row r="49" spans="2:12" ht="20.25" customHeight="1" thickBot="1">
      <c r="B49" s="23">
        <v>40</v>
      </c>
      <c r="C49" s="24" t="s">
        <v>50</v>
      </c>
      <c r="D49" s="120">
        <f>'１１月'!J49</f>
        <v>5552</v>
      </c>
      <c r="E49" s="97">
        <f>'１１月'!K49</f>
        <v>1973534</v>
      </c>
      <c r="F49" s="98"/>
      <c r="G49" s="97"/>
      <c r="H49" s="96"/>
      <c r="I49" s="95"/>
      <c r="J49" s="94">
        <f t="shared" si="0"/>
        <v>5552</v>
      </c>
      <c r="K49" s="93">
        <f t="shared" si="0"/>
        <v>1973534</v>
      </c>
      <c r="L49" s="92"/>
    </row>
    <row r="50" spans="2:12" ht="21" customHeight="1" thickBot="1" thickTop="1">
      <c r="B50" s="140" t="s">
        <v>46</v>
      </c>
      <c r="C50" s="141"/>
      <c r="D50" s="91">
        <f aca="true" t="shared" si="1" ref="D50:I50">SUM(D10:D49)</f>
        <v>256024</v>
      </c>
      <c r="E50" s="90">
        <f t="shared" si="1"/>
        <v>65959402</v>
      </c>
      <c r="F50" s="89">
        <f t="shared" si="1"/>
        <v>0</v>
      </c>
      <c r="G50" s="87">
        <f t="shared" si="1"/>
        <v>0</v>
      </c>
      <c r="H50" s="89">
        <f t="shared" si="1"/>
        <v>0</v>
      </c>
      <c r="I50" s="87">
        <f t="shared" si="1"/>
        <v>0</v>
      </c>
      <c r="J50" s="88">
        <f t="shared" si="0"/>
        <v>256024</v>
      </c>
      <c r="K50" s="87">
        <f t="shared" si="0"/>
        <v>65959402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F34" sqref="F34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平成30年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62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60</v>
      </c>
      <c r="E9" s="15" t="s">
        <v>5</v>
      </c>
      <c r="F9" s="16" t="s">
        <v>60</v>
      </c>
      <c r="G9" s="17" t="s">
        <v>5</v>
      </c>
      <c r="H9" s="18" t="s">
        <v>60</v>
      </c>
      <c r="I9" s="15" t="s">
        <v>5</v>
      </c>
      <c r="J9" s="16" t="s">
        <v>60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'１月'!J10</f>
        <v>23613</v>
      </c>
      <c r="E10" s="116">
        <f>'１月'!K10</f>
        <v>5695936</v>
      </c>
      <c r="F10" s="119">
        <v>2072</v>
      </c>
      <c r="G10" s="118">
        <v>327458</v>
      </c>
      <c r="H10" s="117">
        <v>3236</v>
      </c>
      <c r="I10" s="116">
        <v>480915</v>
      </c>
      <c r="J10" s="115">
        <f aca="true" t="shared" si="0" ref="J10:J50">D10+F10-H10</f>
        <v>22449</v>
      </c>
      <c r="K10" s="114">
        <f aca="true" t="shared" si="1" ref="K10:K50">E10+G10-I10</f>
        <v>5542479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'１月'!J11</f>
        <v>894</v>
      </c>
      <c r="E11" s="116">
        <f>'１月'!K11</f>
        <v>103080</v>
      </c>
      <c r="F11" s="105">
        <v>250</v>
      </c>
      <c r="G11" s="104">
        <v>37500</v>
      </c>
      <c r="H11" s="103">
        <v>200</v>
      </c>
      <c r="I11" s="102">
        <v>27000</v>
      </c>
      <c r="J11" s="101">
        <f t="shared" si="0"/>
        <v>944</v>
      </c>
      <c r="K11" s="100">
        <f t="shared" si="1"/>
        <v>113580</v>
      </c>
      <c r="L11" s="99"/>
    </row>
    <row r="12" spans="2:12" ht="20.25" customHeight="1">
      <c r="B12" s="21">
        <v>3</v>
      </c>
      <c r="C12" s="22" t="s">
        <v>8</v>
      </c>
      <c r="D12" s="120">
        <f>'１月'!J12</f>
        <v>156</v>
      </c>
      <c r="E12" s="116">
        <f>'１月'!K12</f>
        <v>20631</v>
      </c>
      <c r="F12" s="105">
        <v>0</v>
      </c>
      <c r="G12" s="104">
        <v>0</v>
      </c>
      <c r="H12" s="103">
        <v>8</v>
      </c>
      <c r="I12" s="102">
        <v>1140</v>
      </c>
      <c r="J12" s="101">
        <f t="shared" si="0"/>
        <v>148</v>
      </c>
      <c r="K12" s="100">
        <f t="shared" si="1"/>
        <v>19491</v>
      </c>
      <c r="L12" s="99"/>
    </row>
    <row r="13" spans="2:12" ht="20.25" customHeight="1">
      <c r="B13" s="21">
        <v>4</v>
      </c>
      <c r="C13" s="22" t="s">
        <v>9</v>
      </c>
      <c r="D13" s="120">
        <f>'１月'!J13</f>
        <v>4560</v>
      </c>
      <c r="E13" s="116">
        <f>'１月'!K13</f>
        <v>1080504</v>
      </c>
      <c r="F13" s="105">
        <v>765</v>
      </c>
      <c r="G13" s="104">
        <v>185655</v>
      </c>
      <c r="H13" s="103">
        <v>531</v>
      </c>
      <c r="I13" s="102">
        <v>123900</v>
      </c>
      <c r="J13" s="101">
        <f t="shared" si="0"/>
        <v>4794</v>
      </c>
      <c r="K13" s="100">
        <f t="shared" si="1"/>
        <v>1142259</v>
      </c>
      <c r="L13" s="99"/>
    </row>
    <row r="14" spans="2:12" ht="20.25" customHeight="1">
      <c r="B14" s="21">
        <v>5</v>
      </c>
      <c r="C14" s="22" t="s">
        <v>10</v>
      </c>
      <c r="D14" s="120">
        <f>'１月'!J14</f>
        <v>0</v>
      </c>
      <c r="E14" s="116">
        <f>'１月'!K14</f>
        <v>0</v>
      </c>
      <c r="F14" s="105">
        <v>0</v>
      </c>
      <c r="G14" s="104">
        <v>0</v>
      </c>
      <c r="H14" s="103">
        <v>0</v>
      </c>
      <c r="I14" s="102">
        <v>0</v>
      </c>
      <c r="J14" s="101">
        <f t="shared" si="0"/>
        <v>0</v>
      </c>
      <c r="K14" s="100">
        <f t="shared" si="1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'１月'!J15</f>
        <v>0</v>
      </c>
      <c r="E15" s="116">
        <f>'１月'!K15</f>
        <v>0</v>
      </c>
      <c r="F15" s="105">
        <v>0</v>
      </c>
      <c r="G15" s="104">
        <v>0</v>
      </c>
      <c r="H15" s="103">
        <v>0</v>
      </c>
      <c r="I15" s="102">
        <v>0</v>
      </c>
      <c r="J15" s="101">
        <f t="shared" si="0"/>
        <v>0</v>
      </c>
      <c r="K15" s="100">
        <f t="shared" si="1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'１月'!J16</f>
        <v>0</v>
      </c>
      <c r="E16" s="116">
        <f>'１月'!K16</f>
        <v>0</v>
      </c>
      <c r="F16" s="105">
        <v>0</v>
      </c>
      <c r="G16" s="104">
        <v>0</v>
      </c>
      <c r="H16" s="103">
        <v>0</v>
      </c>
      <c r="I16" s="102">
        <v>0</v>
      </c>
      <c r="J16" s="101">
        <f t="shared" si="0"/>
        <v>0</v>
      </c>
      <c r="K16" s="100">
        <f t="shared" si="1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'１月'!J17</f>
        <v>1967</v>
      </c>
      <c r="E17" s="116">
        <f>'１月'!K17</f>
        <v>5916503</v>
      </c>
      <c r="F17" s="105">
        <v>1215</v>
      </c>
      <c r="G17" s="104">
        <v>3774370</v>
      </c>
      <c r="H17" s="103">
        <v>1088</v>
      </c>
      <c r="I17" s="102">
        <v>3351713</v>
      </c>
      <c r="J17" s="101">
        <f t="shared" si="0"/>
        <v>2094</v>
      </c>
      <c r="K17" s="100">
        <f t="shared" si="1"/>
        <v>6339160</v>
      </c>
      <c r="L17" s="99"/>
    </row>
    <row r="18" spans="2:12" ht="20.25" customHeight="1">
      <c r="B18" s="21">
        <v>9</v>
      </c>
      <c r="C18" s="22" t="s">
        <v>14</v>
      </c>
      <c r="D18" s="120">
        <f>'１月'!J18</f>
        <v>117</v>
      </c>
      <c r="E18" s="116">
        <f>'１月'!K18</f>
        <v>17319</v>
      </c>
      <c r="F18" s="105">
        <v>96</v>
      </c>
      <c r="G18" s="104">
        <v>13403</v>
      </c>
      <c r="H18" s="103">
        <v>134</v>
      </c>
      <c r="I18" s="102">
        <v>20551</v>
      </c>
      <c r="J18" s="101">
        <f t="shared" si="0"/>
        <v>79</v>
      </c>
      <c r="K18" s="100">
        <f t="shared" si="1"/>
        <v>10171</v>
      </c>
      <c r="L18" s="99"/>
    </row>
    <row r="19" spans="2:12" ht="20.25" customHeight="1">
      <c r="B19" s="21">
        <v>10</v>
      </c>
      <c r="C19" s="22" t="s">
        <v>15</v>
      </c>
      <c r="D19" s="120">
        <f>'１月'!J19</f>
        <v>0</v>
      </c>
      <c r="E19" s="116">
        <f>'１月'!K19</f>
        <v>0</v>
      </c>
      <c r="F19" s="105">
        <v>0</v>
      </c>
      <c r="G19" s="104">
        <v>0</v>
      </c>
      <c r="H19" s="103">
        <v>0</v>
      </c>
      <c r="I19" s="102">
        <v>0</v>
      </c>
      <c r="J19" s="101">
        <f t="shared" si="0"/>
        <v>0</v>
      </c>
      <c r="K19" s="100">
        <f t="shared" si="1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'１月'!J20</f>
        <v>0</v>
      </c>
      <c r="E20" s="116">
        <f>'１月'!K20</f>
        <v>0</v>
      </c>
      <c r="F20" s="105">
        <v>0</v>
      </c>
      <c r="G20" s="104">
        <v>0</v>
      </c>
      <c r="H20" s="103">
        <v>0</v>
      </c>
      <c r="I20" s="102">
        <v>0</v>
      </c>
      <c r="J20" s="101">
        <f t="shared" si="0"/>
        <v>0</v>
      </c>
      <c r="K20" s="100">
        <f t="shared" si="1"/>
        <v>0</v>
      </c>
      <c r="L20" s="99"/>
    </row>
    <row r="21" spans="2:12" ht="20.25" customHeight="1">
      <c r="B21" s="21">
        <v>12</v>
      </c>
      <c r="C21" s="22" t="s">
        <v>17</v>
      </c>
      <c r="D21" s="120">
        <f>'１月'!J21</f>
        <v>0</v>
      </c>
      <c r="E21" s="116">
        <f>'１月'!K21</f>
        <v>0</v>
      </c>
      <c r="F21" s="105">
        <v>0</v>
      </c>
      <c r="G21" s="104">
        <v>0</v>
      </c>
      <c r="H21" s="103">
        <v>0</v>
      </c>
      <c r="I21" s="102">
        <v>0</v>
      </c>
      <c r="J21" s="101">
        <f t="shared" si="0"/>
        <v>0</v>
      </c>
      <c r="K21" s="100">
        <f t="shared" si="1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'１月'!J22</f>
        <v>8714</v>
      </c>
      <c r="E22" s="116">
        <f>'１月'!K22</f>
        <v>1091247</v>
      </c>
      <c r="F22" s="105">
        <v>3150</v>
      </c>
      <c r="G22" s="104">
        <v>408080</v>
      </c>
      <c r="H22" s="103">
        <v>2366</v>
      </c>
      <c r="I22" s="102">
        <v>293260</v>
      </c>
      <c r="J22" s="101">
        <f t="shared" si="0"/>
        <v>9498</v>
      </c>
      <c r="K22" s="100">
        <f t="shared" si="1"/>
        <v>1206067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'１月'!J23</f>
        <v>2684</v>
      </c>
      <c r="E23" s="116">
        <f>'１月'!K23</f>
        <v>3155542</v>
      </c>
      <c r="F23" s="112">
        <v>914</v>
      </c>
      <c r="G23" s="111">
        <v>2018100</v>
      </c>
      <c r="H23" s="110">
        <v>1054</v>
      </c>
      <c r="I23" s="109">
        <v>1807522</v>
      </c>
      <c r="J23" s="108">
        <f t="shared" si="0"/>
        <v>2544</v>
      </c>
      <c r="K23" s="107">
        <f t="shared" si="1"/>
        <v>3366120</v>
      </c>
      <c r="L23" s="106"/>
    </row>
    <row r="24" spans="2:12" ht="20.25" customHeight="1">
      <c r="B24" s="21">
        <v>15</v>
      </c>
      <c r="C24" s="22" t="s">
        <v>20</v>
      </c>
      <c r="D24" s="120">
        <f>'１月'!J24</f>
        <v>25899</v>
      </c>
      <c r="E24" s="116">
        <f>'１月'!K24</f>
        <v>3265753</v>
      </c>
      <c r="F24" s="105">
        <v>1121</v>
      </c>
      <c r="G24" s="104">
        <v>1465783</v>
      </c>
      <c r="H24" s="103">
        <v>1187</v>
      </c>
      <c r="I24" s="102">
        <v>1458879</v>
      </c>
      <c r="J24" s="101">
        <f t="shared" si="0"/>
        <v>25833</v>
      </c>
      <c r="K24" s="100">
        <f t="shared" si="1"/>
        <v>3272657</v>
      </c>
      <c r="L24" s="99"/>
    </row>
    <row r="25" spans="2:12" ht="20.25" customHeight="1">
      <c r="B25" s="21">
        <v>16</v>
      </c>
      <c r="C25" s="22" t="s">
        <v>21</v>
      </c>
      <c r="D25" s="120">
        <f>'１月'!J25</f>
        <v>6679</v>
      </c>
      <c r="E25" s="116">
        <f>'１月'!K25</f>
        <v>4880694</v>
      </c>
      <c r="F25" s="105">
        <f>5083+8</f>
        <v>5091</v>
      </c>
      <c r="G25" s="104">
        <f>1629750+22500</f>
        <v>1652250</v>
      </c>
      <c r="H25" s="103">
        <f>4469+3</f>
        <v>4472</v>
      </c>
      <c r="I25" s="102">
        <f>1116132+9654</f>
        <v>1125786</v>
      </c>
      <c r="J25" s="101">
        <f t="shared" si="0"/>
        <v>7298</v>
      </c>
      <c r="K25" s="100">
        <f t="shared" si="1"/>
        <v>5407158</v>
      </c>
      <c r="L25" s="99"/>
    </row>
    <row r="26" spans="2:12" ht="20.25" customHeight="1">
      <c r="B26" s="21">
        <v>17</v>
      </c>
      <c r="C26" s="22" t="s">
        <v>22</v>
      </c>
      <c r="D26" s="120">
        <f>'１月'!J26</f>
        <v>20282</v>
      </c>
      <c r="E26" s="116">
        <f>'１月'!K26</f>
        <v>8285297</v>
      </c>
      <c r="F26" s="105">
        <v>7405</v>
      </c>
      <c r="G26" s="104">
        <v>1468943</v>
      </c>
      <c r="H26" s="103">
        <v>6985</v>
      </c>
      <c r="I26" s="102">
        <v>2055009</v>
      </c>
      <c r="J26" s="101">
        <f t="shared" si="0"/>
        <v>20702</v>
      </c>
      <c r="K26" s="100">
        <f t="shared" si="1"/>
        <v>7699231</v>
      </c>
      <c r="L26" s="99"/>
    </row>
    <row r="27" spans="2:12" ht="20.25" customHeight="1">
      <c r="B27" s="21">
        <v>18</v>
      </c>
      <c r="C27" s="22" t="s">
        <v>51</v>
      </c>
      <c r="D27" s="120">
        <f>'１月'!J27</f>
        <v>2024</v>
      </c>
      <c r="E27" s="116">
        <f>'１月'!K27</f>
        <v>320950</v>
      </c>
      <c r="F27" s="105">
        <v>428</v>
      </c>
      <c r="G27" s="104">
        <v>102700</v>
      </c>
      <c r="H27" s="103">
        <v>347</v>
      </c>
      <c r="I27" s="102">
        <v>85750</v>
      </c>
      <c r="J27" s="101">
        <f t="shared" si="0"/>
        <v>2105</v>
      </c>
      <c r="K27" s="100">
        <f t="shared" si="1"/>
        <v>337900</v>
      </c>
      <c r="L27" s="99"/>
    </row>
    <row r="28" spans="2:12" ht="20.25" customHeight="1">
      <c r="B28" s="21">
        <v>19</v>
      </c>
      <c r="C28" s="22" t="s">
        <v>23</v>
      </c>
      <c r="D28" s="120">
        <f>'１月'!J28</f>
        <v>730</v>
      </c>
      <c r="E28" s="116">
        <f>'１月'!K28</f>
        <v>80300</v>
      </c>
      <c r="F28" s="105">
        <v>860</v>
      </c>
      <c r="G28" s="104">
        <v>94600</v>
      </c>
      <c r="H28" s="103">
        <v>940</v>
      </c>
      <c r="I28" s="102">
        <v>103400</v>
      </c>
      <c r="J28" s="101">
        <f t="shared" si="0"/>
        <v>650</v>
      </c>
      <c r="K28" s="100">
        <f t="shared" si="1"/>
        <v>71500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'１月'!J29</f>
        <v>1151</v>
      </c>
      <c r="E29" s="116">
        <f>'１月'!K29</f>
        <v>375181</v>
      </c>
      <c r="F29" s="74">
        <f>22+50</f>
        <v>72</v>
      </c>
      <c r="G29" s="111">
        <f>4400+95750</f>
        <v>100150</v>
      </c>
      <c r="H29" s="110">
        <f>20+76</f>
        <v>96</v>
      </c>
      <c r="I29" s="109">
        <f>4000+95910</f>
        <v>99910</v>
      </c>
      <c r="J29" s="108">
        <f t="shared" si="0"/>
        <v>1127</v>
      </c>
      <c r="K29" s="107">
        <f t="shared" si="1"/>
        <v>375421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'１月'!J30</f>
        <v>1492</v>
      </c>
      <c r="E30" s="116">
        <f>'１月'!K30</f>
        <v>856443</v>
      </c>
      <c r="F30" s="112">
        <f>484+148</f>
        <v>632</v>
      </c>
      <c r="G30" s="111">
        <f>244962+87479</f>
        <v>332441</v>
      </c>
      <c r="H30" s="110">
        <f>363+125</f>
        <v>488</v>
      </c>
      <c r="I30" s="109">
        <f>175860+80406</f>
        <v>256266</v>
      </c>
      <c r="J30" s="108">
        <f t="shared" si="0"/>
        <v>1636</v>
      </c>
      <c r="K30" s="107">
        <f t="shared" si="1"/>
        <v>932618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'１月'!J31</f>
        <v>0</v>
      </c>
      <c r="E31" s="116">
        <f>'１月'!K31</f>
        <v>0</v>
      </c>
      <c r="F31" s="112">
        <v>0</v>
      </c>
      <c r="G31" s="111">
        <v>0</v>
      </c>
      <c r="H31" s="110">
        <v>0</v>
      </c>
      <c r="I31" s="109">
        <v>0</v>
      </c>
      <c r="J31" s="108">
        <f t="shared" si="0"/>
        <v>0</v>
      </c>
      <c r="K31" s="107">
        <f t="shared" si="1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'１月'!J32</f>
        <v>0</v>
      </c>
      <c r="E32" s="116">
        <f>'１月'!K32</f>
        <v>0</v>
      </c>
      <c r="F32" s="112">
        <v>10</v>
      </c>
      <c r="G32" s="111">
        <v>8520</v>
      </c>
      <c r="H32" s="110">
        <v>4</v>
      </c>
      <c r="I32" s="109">
        <v>3243</v>
      </c>
      <c r="J32" s="108">
        <f t="shared" si="0"/>
        <v>6</v>
      </c>
      <c r="K32" s="107">
        <f t="shared" si="1"/>
        <v>5277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'１月'!J33</f>
        <v>21447</v>
      </c>
      <c r="E33" s="116">
        <f>'１月'!K33</f>
        <v>6648107</v>
      </c>
      <c r="F33" s="112">
        <v>20249</v>
      </c>
      <c r="G33" s="111">
        <v>6416049</v>
      </c>
      <c r="H33" s="72">
        <v>17801</v>
      </c>
      <c r="I33" s="109">
        <v>5502715</v>
      </c>
      <c r="J33" s="108">
        <f t="shared" si="0"/>
        <v>23895</v>
      </c>
      <c r="K33" s="107">
        <f t="shared" si="1"/>
        <v>7561441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'１月'!J34</f>
        <v>82074</v>
      </c>
      <c r="E34" s="116">
        <f>'１月'!K34</f>
        <v>7511436</v>
      </c>
      <c r="F34" s="112">
        <f>25742+149</f>
        <v>25891</v>
      </c>
      <c r="G34" s="111">
        <f>4836547+340800</f>
        <v>5177347</v>
      </c>
      <c r="H34" s="110">
        <f>25005+130</f>
        <v>25135</v>
      </c>
      <c r="I34" s="109">
        <f>4611883+308054</f>
        <v>4919937</v>
      </c>
      <c r="J34" s="108">
        <f t="shared" si="0"/>
        <v>82830</v>
      </c>
      <c r="K34" s="107">
        <f t="shared" si="1"/>
        <v>7768846</v>
      </c>
      <c r="L34" s="106"/>
    </row>
    <row r="35" spans="2:12" s="60" customFormat="1" ht="20.25" customHeight="1">
      <c r="B35" s="61">
        <v>26</v>
      </c>
      <c r="C35" s="62" t="s">
        <v>30</v>
      </c>
      <c r="D35" s="122">
        <f>'１月'!J35</f>
        <v>919</v>
      </c>
      <c r="E35" s="123">
        <f>'１月'!K35</f>
        <v>98006</v>
      </c>
      <c r="F35" s="112">
        <v>1441</v>
      </c>
      <c r="G35" s="111">
        <v>154320</v>
      </c>
      <c r="H35" s="110">
        <v>1053</v>
      </c>
      <c r="I35" s="109">
        <v>125991</v>
      </c>
      <c r="J35" s="108">
        <f t="shared" si="0"/>
        <v>1307</v>
      </c>
      <c r="K35" s="107">
        <f t="shared" si="1"/>
        <v>126335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'１月'!J36</f>
        <v>200</v>
      </c>
      <c r="E36" s="116">
        <f>'１月'!K36</f>
        <v>41680</v>
      </c>
      <c r="F36" s="112">
        <v>159</v>
      </c>
      <c r="G36" s="111">
        <v>32320</v>
      </c>
      <c r="H36" s="110">
        <v>147</v>
      </c>
      <c r="I36" s="109">
        <v>30760</v>
      </c>
      <c r="J36" s="108">
        <f t="shared" si="0"/>
        <v>212</v>
      </c>
      <c r="K36" s="107">
        <f t="shared" si="1"/>
        <v>43240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'１月'!J37</f>
        <v>0</v>
      </c>
      <c r="E37" s="116">
        <f>'１月'!K37</f>
        <v>0</v>
      </c>
      <c r="F37" s="112">
        <v>0</v>
      </c>
      <c r="G37" s="111">
        <v>0</v>
      </c>
      <c r="H37" s="110">
        <v>0</v>
      </c>
      <c r="I37" s="109">
        <v>0</v>
      </c>
      <c r="J37" s="108">
        <f t="shared" si="0"/>
        <v>0</v>
      </c>
      <c r="K37" s="107">
        <f t="shared" si="1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'１月'!J38</f>
        <v>782</v>
      </c>
      <c r="E38" s="116">
        <f>'１月'!K38</f>
        <v>149760</v>
      </c>
      <c r="F38" s="112">
        <v>15</v>
      </c>
      <c r="G38" s="111">
        <v>3920</v>
      </c>
      <c r="H38" s="110">
        <v>12</v>
      </c>
      <c r="I38" s="109">
        <v>1760</v>
      </c>
      <c r="J38" s="108">
        <f t="shared" si="0"/>
        <v>785</v>
      </c>
      <c r="K38" s="107">
        <f t="shared" si="1"/>
        <v>151920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'１月'!J39</f>
        <v>1084</v>
      </c>
      <c r="E39" s="116">
        <f>'１月'!K39</f>
        <v>1192400</v>
      </c>
      <c r="F39" s="112">
        <v>400</v>
      </c>
      <c r="G39" s="111">
        <v>440000</v>
      </c>
      <c r="H39" s="110">
        <v>300</v>
      </c>
      <c r="I39" s="109">
        <v>330000</v>
      </c>
      <c r="J39" s="108">
        <f t="shared" si="0"/>
        <v>1184</v>
      </c>
      <c r="K39" s="107">
        <f t="shared" si="1"/>
        <v>1302400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'１月'!J40</f>
        <v>0</v>
      </c>
      <c r="E40" s="116">
        <f>'１月'!K40</f>
        <v>0</v>
      </c>
      <c r="F40" s="112">
        <v>0</v>
      </c>
      <c r="G40" s="111">
        <v>0</v>
      </c>
      <c r="H40" s="110">
        <v>0</v>
      </c>
      <c r="I40" s="109">
        <v>0</v>
      </c>
      <c r="J40" s="108">
        <f t="shared" si="0"/>
        <v>0</v>
      </c>
      <c r="K40" s="107">
        <f t="shared" si="1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'１月'!J41</f>
        <v>0</v>
      </c>
      <c r="E41" s="116">
        <f>'１月'!K41</f>
        <v>0</v>
      </c>
      <c r="F41" s="112">
        <v>0</v>
      </c>
      <c r="G41" s="111">
        <v>0</v>
      </c>
      <c r="H41" s="110">
        <v>0</v>
      </c>
      <c r="I41" s="109">
        <v>0</v>
      </c>
      <c r="J41" s="108">
        <f t="shared" si="0"/>
        <v>0</v>
      </c>
      <c r="K41" s="107">
        <f t="shared" si="1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'１月'!J42</f>
        <v>9112</v>
      </c>
      <c r="E42" s="116">
        <f>'１月'!K42</f>
        <v>2656066</v>
      </c>
      <c r="F42" s="112">
        <v>19222</v>
      </c>
      <c r="G42" s="111">
        <v>5943293</v>
      </c>
      <c r="H42" s="110">
        <v>17000</v>
      </c>
      <c r="I42" s="109">
        <v>5018606</v>
      </c>
      <c r="J42" s="108">
        <f t="shared" si="0"/>
        <v>11334</v>
      </c>
      <c r="K42" s="107">
        <f t="shared" si="1"/>
        <v>3580753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'１月'!J43</f>
        <v>5401</v>
      </c>
      <c r="E43" s="116">
        <f>'１月'!K43</f>
        <v>1656990</v>
      </c>
      <c r="F43" s="112">
        <v>6717</v>
      </c>
      <c r="G43" s="111">
        <v>2173822</v>
      </c>
      <c r="H43" s="110">
        <v>7470</v>
      </c>
      <c r="I43" s="109">
        <v>2494596</v>
      </c>
      <c r="J43" s="108">
        <f t="shared" si="0"/>
        <v>4648</v>
      </c>
      <c r="K43" s="107">
        <f t="shared" si="1"/>
        <v>1336216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'１月'!J44</f>
        <v>77</v>
      </c>
      <c r="E44" s="116">
        <f>'１月'!K44</f>
        <v>113700</v>
      </c>
      <c r="F44" s="112">
        <v>1</v>
      </c>
      <c r="G44" s="111">
        <v>1500</v>
      </c>
      <c r="H44" s="110">
        <v>1</v>
      </c>
      <c r="I44" s="109">
        <v>1500</v>
      </c>
      <c r="J44" s="108">
        <f t="shared" si="0"/>
        <v>77</v>
      </c>
      <c r="K44" s="107">
        <f t="shared" si="1"/>
        <v>113700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'１月'!J45</f>
        <v>7768</v>
      </c>
      <c r="E45" s="116">
        <f>'１月'!K45</f>
        <v>3495966</v>
      </c>
      <c r="F45" s="112">
        <v>4016</v>
      </c>
      <c r="G45" s="111">
        <v>814605</v>
      </c>
      <c r="H45" s="110">
        <v>2060</v>
      </c>
      <c r="I45" s="109">
        <v>440903</v>
      </c>
      <c r="J45" s="108">
        <f t="shared" si="0"/>
        <v>9724</v>
      </c>
      <c r="K45" s="107">
        <f t="shared" si="1"/>
        <v>3869668</v>
      </c>
      <c r="L45" s="106"/>
    </row>
    <row r="46" spans="2:12" ht="20.25" customHeight="1">
      <c r="B46" s="21">
        <v>37</v>
      </c>
      <c r="C46" s="22" t="s">
        <v>41</v>
      </c>
      <c r="D46" s="120">
        <f>'１月'!J46</f>
        <v>4459</v>
      </c>
      <c r="E46" s="116">
        <f>'１月'!K46</f>
        <v>800682</v>
      </c>
      <c r="F46" s="105">
        <v>3415</v>
      </c>
      <c r="G46" s="104">
        <v>610786</v>
      </c>
      <c r="H46" s="103">
        <v>2522</v>
      </c>
      <c r="I46" s="102">
        <v>449816</v>
      </c>
      <c r="J46" s="101">
        <f t="shared" si="0"/>
        <v>5352</v>
      </c>
      <c r="K46" s="100">
        <f t="shared" si="1"/>
        <v>961652</v>
      </c>
      <c r="L46" s="99"/>
    </row>
    <row r="47" spans="2:12" ht="32.25" customHeight="1">
      <c r="B47" s="21">
        <v>38</v>
      </c>
      <c r="C47" s="22" t="s">
        <v>42</v>
      </c>
      <c r="D47" s="120">
        <f>'１月'!J47</f>
        <v>6833</v>
      </c>
      <c r="E47" s="116">
        <f>'１月'!K47</f>
        <v>3552645</v>
      </c>
      <c r="F47" s="105">
        <v>2152</v>
      </c>
      <c r="G47" s="104">
        <v>677068</v>
      </c>
      <c r="H47" s="103">
        <v>2245</v>
      </c>
      <c r="I47" s="102">
        <v>2245942</v>
      </c>
      <c r="J47" s="101">
        <f t="shared" si="0"/>
        <v>6740</v>
      </c>
      <c r="K47" s="100">
        <f t="shared" si="1"/>
        <v>1983771</v>
      </c>
      <c r="L47" s="99"/>
    </row>
    <row r="48" spans="2:12" ht="20.25" customHeight="1">
      <c r="B48" s="21">
        <v>39</v>
      </c>
      <c r="C48" s="22" t="s">
        <v>43</v>
      </c>
      <c r="D48" s="120">
        <f>'１月'!J48</f>
        <v>0</v>
      </c>
      <c r="E48" s="116">
        <f>'１月'!K48</f>
        <v>0</v>
      </c>
      <c r="F48" s="105">
        <v>0</v>
      </c>
      <c r="G48" s="104">
        <v>0</v>
      </c>
      <c r="H48" s="103">
        <v>0</v>
      </c>
      <c r="I48" s="102">
        <v>0</v>
      </c>
      <c r="J48" s="101">
        <f t="shared" si="0"/>
        <v>0</v>
      </c>
      <c r="K48" s="100">
        <f t="shared" si="1"/>
        <v>0</v>
      </c>
      <c r="L48" s="99"/>
    </row>
    <row r="49" spans="2:12" ht="20.25" customHeight="1" thickBot="1">
      <c r="B49" s="23">
        <v>40</v>
      </c>
      <c r="C49" s="24" t="s">
        <v>50</v>
      </c>
      <c r="D49" s="120">
        <f>'１月'!J49</f>
        <v>5431</v>
      </c>
      <c r="E49" s="116">
        <f>'１月'!K49</f>
        <v>1767368</v>
      </c>
      <c r="F49" s="98">
        <v>3968</v>
      </c>
      <c r="G49" s="97">
        <v>1066528</v>
      </c>
      <c r="H49" s="96">
        <v>4140</v>
      </c>
      <c r="I49" s="95">
        <v>1025364</v>
      </c>
      <c r="J49" s="94">
        <f t="shared" si="0"/>
        <v>5259</v>
      </c>
      <c r="K49" s="93">
        <f t="shared" si="1"/>
        <v>1808532</v>
      </c>
      <c r="L49" s="92"/>
    </row>
    <row r="50" spans="2:12" ht="21" customHeight="1" thickBot="1" thickTop="1">
      <c r="B50" s="140" t="s">
        <v>46</v>
      </c>
      <c r="C50" s="141"/>
      <c r="D50" s="91">
        <f aca="true" t="shared" si="2" ref="D50:I50">SUM(D10:D49)</f>
        <v>246549</v>
      </c>
      <c r="E50" s="90">
        <f t="shared" si="2"/>
        <v>64830186</v>
      </c>
      <c r="F50" s="89">
        <f t="shared" si="2"/>
        <v>111727</v>
      </c>
      <c r="G50" s="87">
        <f t="shared" si="2"/>
        <v>35501511</v>
      </c>
      <c r="H50" s="89">
        <f t="shared" si="2"/>
        <v>103022</v>
      </c>
      <c r="I50" s="87">
        <f t="shared" si="2"/>
        <v>33882134</v>
      </c>
      <c r="J50" s="88">
        <f t="shared" si="0"/>
        <v>255254</v>
      </c>
      <c r="K50" s="87">
        <f t="shared" si="1"/>
        <v>66449563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D7:E7"/>
    <mergeCell ref="F7:G7"/>
    <mergeCell ref="H7:I7"/>
    <mergeCell ref="J7:K7"/>
    <mergeCell ref="J4:L4"/>
    <mergeCell ref="J5:L5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5" ySplit="9" topLeftCell="F46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N6" sqref="N6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1" ht="13.5"/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平成30年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63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'２月'!J10</f>
        <v>22449</v>
      </c>
      <c r="E10" s="116">
        <f>'２月'!K10</f>
        <v>5542479</v>
      </c>
      <c r="F10" s="119">
        <v>3214</v>
      </c>
      <c r="G10" s="118">
        <v>519772</v>
      </c>
      <c r="H10" s="117">
        <v>3225</v>
      </c>
      <c r="I10" s="116">
        <v>552150</v>
      </c>
      <c r="J10" s="115">
        <f aca="true" t="shared" si="0" ref="J10:K50">D10+F10-H10</f>
        <v>22438</v>
      </c>
      <c r="K10" s="114">
        <f t="shared" si="0"/>
        <v>5510101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'２月'!J11</f>
        <v>944</v>
      </c>
      <c r="E11" s="116">
        <f>'２月'!K11</f>
        <v>113580</v>
      </c>
      <c r="F11" s="105">
        <v>200</v>
      </c>
      <c r="G11" s="104">
        <v>30000</v>
      </c>
      <c r="H11" s="103">
        <v>250</v>
      </c>
      <c r="I11" s="102">
        <v>45000</v>
      </c>
      <c r="J11" s="101">
        <f t="shared" si="0"/>
        <v>894</v>
      </c>
      <c r="K11" s="100">
        <f t="shared" si="0"/>
        <v>98580</v>
      </c>
      <c r="L11" s="99"/>
    </row>
    <row r="12" spans="2:12" ht="20.25" customHeight="1">
      <c r="B12" s="21">
        <v>3</v>
      </c>
      <c r="C12" s="22" t="s">
        <v>8</v>
      </c>
      <c r="D12" s="120">
        <f>'２月'!J12</f>
        <v>148</v>
      </c>
      <c r="E12" s="116">
        <f>'２月'!K12</f>
        <v>19491</v>
      </c>
      <c r="F12" s="105">
        <v>30</v>
      </c>
      <c r="G12" s="104">
        <v>3983</v>
      </c>
      <c r="H12" s="103">
        <v>0</v>
      </c>
      <c r="I12" s="102">
        <v>0</v>
      </c>
      <c r="J12" s="101">
        <f t="shared" si="0"/>
        <v>178</v>
      </c>
      <c r="K12" s="100">
        <f t="shared" si="0"/>
        <v>23474</v>
      </c>
      <c r="L12" s="99"/>
    </row>
    <row r="13" spans="2:12" ht="20.25" customHeight="1">
      <c r="B13" s="21">
        <v>4</v>
      </c>
      <c r="C13" s="22" t="s">
        <v>9</v>
      </c>
      <c r="D13" s="120">
        <f>'２月'!J13</f>
        <v>4794</v>
      </c>
      <c r="E13" s="123">
        <f>'２月'!K13</f>
        <v>1142259</v>
      </c>
      <c r="F13" s="105">
        <v>1040</v>
      </c>
      <c r="G13" s="104">
        <v>269300</v>
      </c>
      <c r="H13" s="103">
        <v>673</v>
      </c>
      <c r="I13" s="102">
        <v>150394</v>
      </c>
      <c r="J13" s="101">
        <f t="shared" si="0"/>
        <v>5161</v>
      </c>
      <c r="K13" s="100">
        <f t="shared" si="0"/>
        <v>1261165</v>
      </c>
      <c r="L13" s="99"/>
    </row>
    <row r="14" spans="2:12" ht="20.25" customHeight="1">
      <c r="B14" s="21">
        <v>5</v>
      </c>
      <c r="C14" s="22" t="s">
        <v>10</v>
      </c>
      <c r="D14" s="120">
        <f>'２月'!J14</f>
        <v>0</v>
      </c>
      <c r="E14" s="116">
        <f>'２月'!K14</f>
        <v>0</v>
      </c>
      <c r="F14" s="105">
        <v>0</v>
      </c>
      <c r="G14" s="104">
        <v>0</v>
      </c>
      <c r="H14" s="103">
        <v>0</v>
      </c>
      <c r="I14" s="102">
        <v>0</v>
      </c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'２月'!J15</f>
        <v>0</v>
      </c>
      <c r="E15" s="116">
        <f>'２月'!K15</f>
        <v>0</v>
      </c>
      <c r="F15" s="105">
        <v>0</v>
      </c>
      <c r="G15" s="104">
        <v>0</v>
      </c>
      <c r="H15" s="103">
        <v>0</v>
      </c>
      <c r="I15" s="102">
        <v>0</v>
      </c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'２月'!J16</f>
        <v>0</v>
      </c>
      <c r="E16" s="116">
        <f>'２月'!K16</f>
        <v>0</v>
      </c>
      <c r="F16" s="105">
        <v>0</v>
      </c>
      <c r="G16" s="104">
        <v>0</v>
      </c>
      <c r="H16" s="103">
        <v>0</v>
      </c>
      <c r="I16" s="102">
        <v>0</v>
      </c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'２月'!J17</f>
        <v>2094</v>
      </c>
      <c r="E17" s="116">
        <f>'２月'!K17</f>
        <v>6339160</v>
      </c>
      <c r="F17" s="105">
        <v>1677</v>
      </c>
      <c r="G17" s="104">
        <v>5093403</v>
      </c>
      <c r="H17" s="103">
        <v>1509</v>
      </c>
      <c r="I17" s="102">
        <v>4580060</v>
      </c>
      <c r="J17" s="101">
        <f t="shared" si="0"/>
        <v>2262</v>
      </c>
      <c r="K17" s="100">
        <f t="shared" si="0"/>
        <v>6852503</v>
      </c>
      <c r="L17" s="99"/>
    </row>
    <row r="18" spans="2:12" ht="20.25" customHeight="1">
      <c r="B18" s="21">
        <v>9</v>
      </c>
      <c r="C18" s="22" t="s">
        <v>14</v>
      </c>
      <c r="D18" s="120">
        <f>'２月'!J18</f>
        <v>79</v>
      </c>
      <c r="E18" s="116">
        <f>'２月'!K18</f>
        <v>10171</v>
      </c>
      <c r="F18" s="105">
        <v>146</v>
      </c>
      <c r="G18" s="104">
        <v>20521</v>
      </c>
      <c r="H18" s="103">
        <v>101</v>
      </c>
      <c r="I18" s="102">
        <v>13056</v>
      </c>
      <c r="J18" s="101">
        <f t="shared" si="0"/>
        <v>124</v>
      </c>
      <c r="K18" s="100">
        <f t="shared" si="0"/>
        <v>17636</v>
      </c>
      <c r="L18" s="99"/>
    </row>
    <row r="19" spans="2:12" ht="20.25" customHeight="1">
      <c r="B19" s="21">
        <v>10</v>
      </c>
      <c r="C19" s="22" t="s">
        <v>15</v>
      </c>
      <c r="D19" s="120">
        <f>'２月'!J19</f>
        <v>0</v>
      </c>
      <c r="E19" s="116">
        <f>'２月'!K19</f>
        <v>0</v>
      </c>
      <c r="F19" s="105">
        <v>0</v>
      </c>
      <c r="G19" s="104">
        <v>0</v>
      </c>
      <c r="H19" s="103">
        <v>0</v>
      </c>
      <c r="I19" s="102">
        <v>0</v>
      </c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'２月'!J20</f>
        <v>0</v>
      </c>
      <c r="E20" s="116">
        <f>'２月'!K20</f>
        <v>0</v>
      </c>
      <c r="F20" s="105">
        <v>0</v>
      </c>
      <c r="G20" s="104">
        <v>0</v>
      </c>
      <c r="H20" s="103">
        <v>0</v>
      </c>
      <c r="I20" s="102">
        <v>0</v>
      </c>
      <c r="J20" s="101">
        <f t="shared" si="0"/>
        <v>0</v>
      </c>
      <c r="K20" s="100">
        <f t="shared" si="0"/>
        <v>0</v>
      </c>
      <c r="L20" s="99"/>
    </row>
    <row r="21" spans="2:12" ht="20.25" customHeight="1">
      <c r="B21" s="21">
        <v>12</v>
      </c>
      <c r="C21" s="22" t="s">
        <v>17</v>
      </c>
      <c r="D21" s="120">
        <f>'２月'!J21</f>
        <v>0</v>
      </c>
      <c r="E21" s="116">
        <f>'２月'!K21</f>
        <v>0</v>
      </c>
      <c r="F21" s="105">
        <v>0</v>
      </c>
      <c r="G21" s="104">
        <v>0</v>
      </c>
      <c r="H21" s="103">
        <v>0</v>
      </c>
      <c r="I21" s="102">
        <v>0</v>
      </c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'２月'!J22</f>
        <v>9498</v>
      </c>
      <c r="E22" s="116">
        <f>'２月'!K22</f>
        <v>1206067</v>
      </c>
      <c r="F22" s="105">
        <v>2430</v>
      </c>
      <c r="G22" s="104">
        <v>306880</v>
      </c>
      <c r="H22" s="103">
        <v>3013</v>
      </c>
      <c r="I22" s="102">
        <v>389120</v>
      </c>
      <c r="J22" s="101">
        <f t="shared" si="0"/>
        <v>8915</v>
      </c>
      <c r="K22" s="100">
        <f t="shared" si="0"/>
        <v>1123827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'２月'!J23</f>
        <v>2544</v>
      </c>
      <c r="E23" s="116">
        <f>'２月'!K23</f>
        <v>3366120</v>
      </c>
      <c r="F23" s="112">
        <v>976</v>
      </c>
      <c r="G23" s="111">
        <v>1336700</v>
      </c>
      <c r="H23" s="110">
        <v>1330</v>
      </c>
      <c r="I23" s="109">
        <v>3038012</v>
      </c>
      <c r="J23" s="108">
        <f t="shared" si="0"/>
        <v>2190</v>
      </c>
      <c r="K23" s="107">
        <f t="shared" si="0"/>
        <v>1664808</v>
      </c>
      <c r="L23" s="106"/>
    </row>
    <row r="24" spans="2:12" ht="20.25" customHeight="1">
      <c r="B24" s="21">
        <v>15</v>
      </c>
      <c r="C24" s="22" t="s">
        <v>20</v>
      </c>
      <c r="D24" s="120">
        <f>'２月'!J24</f>
        <v>25833</v>
      </c>
      <c r="E24" s="116">
        <f>'２月'!K24</f>
        <v>3272657</v>
      </c>
      <c r="F24" s="105">
        <v>1282</v>
      </c>
      <c r="G24" s="104">
        <v>1523047</v>
      </c>
      <c r="H24" s="103">
        <v>1553</v>
      </c>
      <c r="I24" s="102">
        <v>1591918</v>
      </c>
      <c r="J24" s="101">
        <f t="shared" si="0"/>
        <v>25562</v>
      </c>
      <c r="K24" s="100">
        <f t="shared" si="0"/>
        <v>3203786</v>
      </c>
      <c r="L24" s="99"/>
    </row>
    <row r="25" spans="2:12" ht="20.25" customHeight="1">
      <c r="B25" s="21">
        <v>16</v>
      </c>
      <c r="C25" s="22" t="s">
        <v>21</v>
      </c>
      <c r="D25" s="120">
        <f>'２月'!J25</f>
        <v>7298</v>
      </c>
      <c r="E25" s="116">
        <f>'２月'!K25</f>
        <v>5407158</v>
      </c>
      <c r="F25" s="105">
        <f>5873+21</f>
        <v>5894</v>
      </c>
      <c r="G25" s="104">
        <f>1670557+59400</f>
        <v>1729957</v>
      </c>
      <c r="H25" s="103">
        <f>5219+52</f>
        <v>5271</v>
      </c>
      <c r="I25" s="102">
        <f>2110555+141600</f>
        <v>2252155</v>
      </c>
      <c r="J25" s="101">
        <f t="shared" si="0"/>
        <v>7921</v>
      </c>
      <c r="K25" s="100">
        <f t="shared" si="0"/>
        <v>4884960</v>
      </c>
      <c r="L25" s="99"/>
    </row>
    <row r="26" spans="2:12" ht="20.25" customHeight="1">
      <c r="B26" s="21">
        <v>17</v>
      </c>
      <c r="C26" s="22" t="s">
        <v>22</v>
      </c>
      <c r="D26" s="120">
        <f>'２月'!J26</f>
        <v>20702</v>
      </c>
      <c r="E26" s="116">
        <f>'２月'!K26</f>
        <v>7699231</v>
      </c>
      <c r="F26" s="105">
        <v>7739</v>
      </c>
      <c r="G26" s="104">
        <v>2748695</v>
      </c>
      <c r="H26" s="103">
        <v>8645</v>
      </c>
      <c r="I26" s="102">
        <v>2938482</v>
      </c>
      <c r="J26" s="101">
        <f t="shared" si="0"/>
        <v>19796</v>
      </c>
      <c r="K26" s="100">
        <f t="shared" si="0"/>
        <v>7509444</v>
      </c>
      <c r="L26" s="99"/>
    </row>
    <row r="27" spans="2:12" ht="20.25" customHeight="1">
      <c r="B27" s="21">
        <v>18</v>
      </c>
      <c r="C27" s="22" t="s">
        <v>51</v>
      </c>
      <c r="D27" s="120">
        <f>'２月'!J27</f>
        <v>2105</v>
      </c>
      <c r="E27" s="116">
        <f>'２月'!K27</f>
        <v>337900</v>
      </c>
      <c r="F27" s="105">
        <v>419</v>
      </c>
      <c r="G27" s="104">
        <v>94750</v>
      </c>
      <c r="H27" s="103">
        <v>441</v>
      </c>
      <c r="I27" s="102">
        <v>99800</v>
      </c>
      <c r="J27" s="101">
        <f t="shared" si="0"/>
        <v>2083</v>
      </c>
      <c r="K27" s="100">
        <f t="shared" si="0"/>
        <v>332850</v>
      </c>
      <c r="L27" s="99"/>
    </row>
    <row r="28" spans="2:12" ht="20.25" customHeight="1">
      <c r="B28" s="21">
        <v>19</v>
      </c>
      <c r="C28" s="22" t="s">
        <v>23</v>
      </c>
      <c r="D28" s="120">
        <f>'２月'!J28</f>
        <v>650</v>
      </c>
      <c r="E28" s="116">
        <f>'２月'!K28</f>
        <v>71500</v>
      </c>
      <c r="F28" s="105">
        <v>1070</v>
      </c>
      <c r="G28" s="104">
        <v>117700</v>
      </c>
      <c r="H28" s="103">
        <v>1120</v>
      </c>
      <c r="I28" s="102">
        <v>123200</v>
      </c>
      <c r="J28" s="101">
        <f t="shared" si="0"/>
        <v>600</v>
      </c>
      <c r="K28" s="100">
        <f t="shared" si="0"/>
        <v>66000</v>
      </c>
      <c r="L28" s="99"/>
    </row>
    <row r="29" spans="2:12" s="60" customFormat="1" ht="20.25" customHeight="1">
      <c r="B29" s="61">
        <v>20</v>
      </c>
      <c r="C29" s="62" t="s">
        <v>24</v>
      </c>
      <c r="D29" s="122">
        <f>'２月'!J29</f>
        <v>1127</v>
      </c>
      <c r="E29" s="123">
        <f>'２月'!K29</f>
        <v>375421</v>
      </c>
      <c r="F29" s="112">
        <f>24+155</f>
        <v>179</v>
      </c>
      <c r="G29" s="111">
        <f>4800+119966</f>
        <v>124766</v>
      </c>
      <c r="H29" s="110">
        <f>28+76</f>
        <v>104</v>
      </c>
      <c r="I29" s="109">
        <f>5600+95910</f>
        <v>101510</v>
      </c>
      <c r="J29" s="108">
        <f t="shared" si="0"/>
        <v>1202</v>
      </c>
      <c r="K29" s="107">
        <f t="shared" si="0"/>
        <v>398677</v>
      </c>
      <c r="L29" s="106"/>
    </row>
    <row r="30" spans="2:12" s="60" customFormat="1" ht="20.25" customHeight="1">
      <c r="B30" s="61">
        <v>21</v>
      </c>
      <c r="C30" s="62" t="s">
        <v>25</v>
      </c>
      <c r="D30" s="122">
        <f>'２月'!J30</f>
        <v>1636</v>
      </c>
      <c r="E30" s="123">
        <f>'２月'!K30</f>
        <v>932618</v>
      </c>
      <c r="F30" s="112">
        <f>437+315</f>
        <v>752</v>
      </c>
      <c r="G30" s="111">
        <f>329409+135811</f>
        <v>465220</v>
      </c>
      <c r="H30" s="110">
        <f>485+283</f>
        <v>768</v>
      </c>
      <c r="I30" s="109">
        <f>333114+105521</f>
        <v>438635</v>
      </c>
      <c r="J30" s="108">
        <f t="shared" si="0"/>
        <v>1620</v>
      </c>
      <c r="K30" s="107">
        <f t="shared" si="0"/>
        <v>959203</v>
      </c>
      <c r="L30" s="106"/>
    </row>
    <row r="31" spans="2:12" s="60" customFormat="1" ht="20.25" customHeight="1">
      <c r="B31" s="61">
        <v>22</v>
      </c>
      <c r="C31" s="62" t="s">
        <v>26</v>
      </c>
      <c r="D31" s="122">
        <f>'２月'!J31</f>
        <v>0</v>
      </c>
      <c r="E31" s="123">
        <f>'２月'!K31</f>
        <v>0</v>
      </c>
      <c r="F31" s="112">
        <v>0</v>
      </c>
      <c r="G31" s="111">
        <v>0</v>
      </c>
      <c r="H31" s="110">
        <v>0</v>
      </c>
      <c r="I31" s="109">
        <v>0</v>
      </c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2">
        <f>'２月'!J32</f>
        <v>6</v>
      </c>
      <c r="E32" s="123">
        <f>'２月'!K32</f>
        <v>5277</v>
      </c>
      <c r="F32" s="112">
        <v>7</v>
      </c>
      <c r="G32" s="111">
        <v>6271</v>
      </c>
      <c r="H32" s="110">
        <v>6</v>
      </c>
      <c r="I32" s="109">
        <v>5277</v>
      </c>
      <c r="J32" s="108">
        <f t="shared" si="0"/>
        <v>7</v>
      </c>
      <c r="K32" s="107">
        <f t="shared" si="0"/>
        <v>6271</v>
      </c>
      <c r="L32" s="106"/>
    </row>
    <row r="33" spans="2:12" s="60" customFormat="1" ht="20.25" customHeight="1">
      <c r="B33" s="61">
        <v>24</v>
      </c>
      <c r="C33" s="62" t="s">
        <v>28</v>
      </c>
      <c r="D33" s="122">
        <f>'２月'!J33</f>
        <v>23895</v>
      </c>
      <c r="E33" s="123">
        <f>'２月'!K33</f>
        <v>7561441</v>
      </c>
      <c r="F33" s="112">
        <v>27836</v>
      </c>
      <c r="G33" s="111">
        <v>7843354</v>
      </c>
      <c r="H33" s="72">
        <v>18813</v>
      </c>
      <c r="I33" s="109">
        <v>5721146</v>
      </c>
      <c r="J33" s="108">
        <f t="shared" si="0"/>
        <v>32918</v>
      </c>
      <c r="K33" s="107">
        <f t="shared" si="0"/>
        <v>9683649</v>
      </c>
      <c r="L33" s="106"/>
    </row>
    <row r="34" spans="2:12" s="60" customFormat="1" ht="32.25" customHeight="1">
      <c r="B34" s="61">
        <v>25</v>
      </c>
      <c r="C34" s="62" t="s">
        <v>29</v>
      </c>
      <c r="D34" s="122">
        <f>'２月'!J34</f>
        <v>82830</v>
      </c>
      <c r="E34" s="123">
        <f>'２月'!K34</f>
        <v>7768846</v>
      </c>
      <c r="F34" s="112">
        <f>31022+139</f>
        <v>31161</v>
      </c>
      <c r="G34" s="111">
        <f>4835719+355400</f>
        <v>5191119</v>
      </c>
      <c r="H34" s="110">
        <f>28404+138</f>
        <v>28542</v>
      </c>
      <c r="I34" s="109">
        <f>4860434+348014</f>
        <v>5208448</v>
      </c>
      <c r="J34" s="108">
        <f t="shared" si="0"/>
        <v>85449</v>
      </c>
      <c r="K34" s="107">
        <f t="shared" si="0"/>
        <v>7751517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'２月'!J35</f>
        <v>1307</v>
      </c>
      <c r="E35" s="116">
        <f>'２月'!K35</f>
        <v>126335</v>
      </c>
      <c r="F35" s="112">
        <v>1253</v>
      </c>
      <c r="G35" s="111">
        <v>125290</v>
      </c>
      <c r="H35" s="110">
        <v>1243</v>
      </c>
      <c r="I35" s="109">
        <v>137361</v>
      </c>
      <c r="J35" s="108">
        <f t="shared" si="0"/>
        <v>1317</v>
      </c>
      <c r="K35" s="107">
        <f t="shared" si="0"/>
        <v>114264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'２月'!J36</f>
        <v>212</v>
      </c>
      <c r="E36" s="116">
        <f>'２月'!K36</f>
        <v>43240</v>
      </c>
      <c r="F36" s="112">
        <v>246</v>
      </c>
      <c r="G36" s="111">
        <v>128850</v>
      </c>
      <c r="H36" s="110">
        <v>198</v>
      </c>
      <c r="I36" s="109">
        <v>40240</v>
      </c>
      <c r="J36" s="108">
        <f t="shared" si="0"/>
        <v>260</v>
      </c>
      <c r="K36" s="107">
        <f t="shared" si="0"/>
        <v>131850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'２月'!J37</f>
        <v>0</v>
      </c>
      <c r="E37" s="116">
        <f>'２月'!K37</f>
        <v>0</v>
      </c>
      <c r="F37" s="112">
        <v>0</v>
      </c>
      <c r="G37" s="111">
        <v>0</v>
      </c>
      <c r="H37" s="110">
        <v>0</v>
      </c>
      <c r="I37" s="109">
        <v>0</v>
      </c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'２月'!J38</f>
        <v>785</v>
      </c>
      <c r="E38" s="116">
        <f>'２月'!K38</f>
        <v>151920</v>
      </c>
      <c r="F38" s="112">
        <v>19</v>
      </c>
      <c r="G38" s="111">
        <v>3760</v>
      </c>
      <c r="H38" s="110">
        <v>45</v>
      </c>
      <c r="I38" s="109">
        <v>7760</v>
      </c>
      <c r="J38" s="108">
        <f t="shared" si="0"/>
        <v>759</v>
      </c>
      <c r="K38" s="107">
        <f t="shared" si="0"/>
        <v>147920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'２月'!J39</f>
        <v>1184</v>
      </c>
      <c r="E39" s="116">
        <f>'２月'!K39</f>
        <v>1302400</v>
      </c>
      <c r="F39" s="112">
        <v>400</v>
      </c>
      <c r="G39" s="111">
        <v>440000</v>
      </c>
      <c r="H39" s="110">
        <v>380</v>
      </c>
      <c r="I39" s="109">
        <v>418000</v>
      </c>
      <c r="J39" s="108">
        <f t="shared" si="0"/>
        <v>1204</v>
      </c>
      <c r="K39" s="107">
        <f t="shared" si="0"/>
        <v>1324400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'２月'!J40</f>
        <v>0</v>
      </c>
      <c r="E40" s="116">
        <f>'２月'!K40</f>
        <v>0</v>
      </c>
      <c r="F40" s="112">
        <v>0</v>
      </c>
      <c r="G40" s="111">
        <v>0</v>
      </c>
      <c r="H40" s="110">
        <v>0</v>
      </c>
      <c r="I40" s="109">
        <v>0</v>
      </c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'２月'!J41</f>
        <v>0</v>
      </c>
      <c r="E41" s="116">
        <f>'２月'!K41</f>
        <v>0</v>
      </c>
      <c r="F41" s="112">
        <v>0</v>
      </c>
      <c r="G41" s="111">
        <v>0</v>
      </c>
      <c r="H41" s="110">
        <v>0</v>
      </c>
      <c r="I41" s="109">
        <v>0</v>
      </c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'２月'!J42</f>
        <v>11334</v>
      </c>
      <c r="E42" s="116">
        <f>'２月'!K42</f>
        <v>3580753</v>
      </c>
      <c r="F42" s="112">
        <v>24652</v>
      </c>
      <c r="G42" s="111">
        <v>7089867</v>
      </c>
      <c r="H42" s="110">
        <v>24362</v>
      </c>
      <c r="I42" s="109">
        <v>7090472</v>
      </c>
      <c r="J42" s="108">
        <f t="shared" si="0"/>
        <v>11624</v>
      </c>
      <c r="K42" s="107">
        <f t="shared" si="0"/>
        <v>3580148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'２月'!J43</f>
        <v>4648</v>
      </c>
      <c r="E43" s="116">
        <f>'２月'!K43</f>
        <v>1336216</v>
      </c>
      <c r="F43" s="112">
        <v>6818</v>
      </c>
      <c r="G43" s="111">
        <v>1963549</v>
      </c>
      <c r="H43" s="110">
        <v>6867</v>
      </c>
      <c r="I43" s="109">
        <v>1974030</v>
      </c>
      <c r="J43" s="108">
        <f t="shared" si="0"/>
        <v>4599</v>
      </c>
      <c r="K43" s="107">
        <f t="shared" si="0"/>
        <v>1325735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'２月'!J44</f>
        <v>77</v>
      </c>
      <c r="E44" s="116">
        <f>'２月'!K44</f>
        <v>113700</v>
      </c>
      <c r="F44" s="112">
        <v>3</v>
      </c>
      <c r="G44" s="111">
        <v>4500</v>
      </c>
      <c r="H44" s="110">
        <v>26</v>
      </c>
      <c r="I44" s="109">
        <v>39000</v>
      </c>
      <c r="J44" s="108">
        <f t="shared" si="0"/>
        <v>54</v>
      </c>
      <c r="K44" s="107">
        <f t="shared" si="0"/>
        <v>79200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'２月'!J45</f>
        <v>9724</v>
      </c>
      <c r="E45" s="116">
        <f>'２月'!K45</f>
        <v>3869668</v>
      </c>
      <c r="F45" s="112">
        <v>4737</v>
      </c>
      <c r="G45" s="111">
        <v>896273</v>
      </c>
      <c r="H45" s="110">
        <v>4547</v>
      </c>
      <c r="I45" s="109">
        <v>651449</v>
      </c>
      <c r="J45" s="108">
        <f t="shared" si="0"/>
        <v>9914</v>
      </c>
      <c r="K45" s="107">
        <f t="shared" si="0"/>
        <v>4114492</v>
      </c>
      <c r="L45" s="106"/>
    </row>
    <row r="46" spans="2:12" ht="20.25" customHeight="1">
      <c r="B46" s="21">
        <v>37</v>
      </c>
      <c r="C46" s="22" t="s">
        <v>41</v>
      </c>
      <c r="D46" s="120">
        <f>'２月'!J46</f>
        <v>5352</v>
      </c>
      <c r="E46" s="116">
        <f>'２月'!K46</f>
        <v>961652</v>
      </c>
      <c r="F46" s="105">
        <v>4549</v>
      </c>
      <c r="G46" s="104">
        <v>991741</v>
      </c>
      <c r="H46" s="103">
        <v>4201</v>
      </c>
      <c r="I46" s="102">
        <v>766923</v>
      </c>
      <c r="J46" s="101">
        <f t="shared" si="0"/>
        <v>5700</v>
      </c>
      <c r="K46" s="100">
        <f t="shared" si="0"/>
        <v>1186470</v>
      </c>
      <c r="L46" s="99"/>
    </row>
    <row r="47" spans="2:12" ht="32.25" customHeight="1">
      <c r="B47" s="21">
        <v>38</v>
      </c>
      <c r="C47" s="22" t="s">
        <v>42</v>
      </c>
      <c r="D47" s="122">
        <f>'２月'!J47</f>
        <v>6740</v>
      </c>
      <c r="E47" s="123">
        <f>'２月'!K47</f>
        <v>1983771</v>
      </c>
      <c r="F47" s="112">
        <v>2286</v>
      </c>
      <c r="G47" s="111">
        <v>931453</v>
      </c>
      <c r="H47" s="110">
        <f>2519+12</f>
        <v>2531</v>
      </c>
      <c r="I47" s="109">
        <f>923242+22000</f>
        <v>945242</v>
      </c>
      <c r="J47" s="108">
        <f t="shared" si="0"/>
        <v>6495</v>
      </c>
      <c r="K47" s="107">
        <f t="shared" si="0"/>
        <v>1969982</v>
      </c>
      <c r="L47" s="99"/>
    </row>
    <row r="48" spans="2:12" ht="20.25" customHeight="1">
      <c r="B48" s="21">
        <v>39</v>
      </c>
      <c r="C48" s="22" t="s">
        <v>43</v>
      </c>
      <c r="D48" s="122">
        <f>'２月'!J48</f>
        <v>0</v>
      </c>
      <c r="E48" s="123">
        <f>'２月'!K48</f>
        <v>0</v>
      </c>
      <c r="F48" s="112">
        <v>0</v>
      </c>
      <c r="G48" s="111">
        <v>0</v>
      </c>
      <c r="H48" s="110">
        <v>0</v>
      </c>
      <c r="I48" s="109">
        <v>0</v>
      </c>
      <c r="J48" s="108">
        <f t="shared" si="0"/>
        <v>0</v>
      </c>
      <c r="K48" s="107">
        <f t="shared" si="0"/>
        <v>0</v>
      </c>
      <c r="L48" s="99"/>
    </row>
    <row r="49" spans="2:12" ht="20.25" customHeight="1" thickBot="1">
      <c r="B49" s="23">
        <v>40</v>
      </c>
      <c r="C49" s="24" t="s">
        <v>50</v>
      </c>
      <c r="D49" s="122">
        <f>'２月'!J49</f>
        <v>5259</v>
      </c>
      <c r="E49" s="123">
        <f>'２月'!K49</f>
        <v>1808532</v>
      </c>
      <c r="F49" s="124">
        <v>1654</v>
      </c>
      <c r="G49" s="125">
        <v>648953</v>
      </c>
      <c r="H49" s="126">
        <v>1914</v>
      </c>
      <c r="I49" s="127">
        <v>1006454</v>
      </c>
      <c r="J49" s="128">
        <f t="shared" si="0"/>
        <v>4999</v>
      </c>
      <c r="K49" s="129">
        <f t="shared" si="0"/>
        <v>1451031</v>
      </c>
      <c r="L49" s="92"/>
    </row>
    <row r="50" spans="2:12" ht="21" customHeight="1" thickBot="1" thickTop="1">
      <c r="B50" s="140" t="s">
        <v>46</v>
      </c>
      <c r="C50" s="141"/>
      <c r="D50" s="130">
        <f aca="true" t="shared" si="1" ref="D50:I50">SUM(D10:D49)</f>
        <v>255254</v>
      </c>
      <c r="E50" s="131">
        <f t="shared" si="1"/>
        <v>66449563</v>
      </c>
      <c r="F50" s="132">
        <f t="shared" si="1"/>
        <v>132669</v>
      </c>
      <c r="G50" s="133">
        <f t="shared" si="1"/>
        <v>40649674</v>
      </c>
      <c r="H50" s="132">
        <f t="shared" si="1"/>
        <v>121678</v>
      </c>
      <c r="I50" s="133">
        <f t="shared" si="1"/>
        <v>40325294</v>
      </c>
      <c r="J50" s="134">
        <f t="shared" si="0"/>
        <v>266245</v>
      </c>
      <c r="K50" s="133">
        <f t="shared" si="0"/>
        <v>66773943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tabSelected="1" zoomScalePageLayoutView="0" workbookViewId="0" topLeftCell="A1">
      <pane xSplit="5" ySplit="9" topLeftCell="F48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J34" sqref="J34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平成30年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64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'３月'!J10</f>
        <v>22438</v>
      </c>
      <c r="E10" s="116">
        <f>'３月'!K10</f>
        <v>5510101</v>
      </c>
      <c r="F10" s="119">
        <v>1960</v>
      </c>
      <c r="G10" s="118">
        <v>206238</v>
      </c>
      <c r="H10" s="117">
        <v>4751</v>
      </c>
      <c r="I10" s="116">
        <v>805742</v>
      </c>
      <c r="J10" s="115">
        <f aca="true" t="shared" si="0" ref="J10:K50">D10+F10-H10</f>
        <v>19647</v>
      </c>
      <c r="K10" s="114">
        <f t="shared" si="0"/>
        <v>4910597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'３月'!J11</f>
        <v>894</v>
      </c>
      <c r="E11" s="116">
        <f>'３月'!K11</f>
        <v>98580</v>
      </c>
      <c r="F11" s="105">
        <v>200</v>
      </c>
      <c r="G11" s="104">
        <v>30000</v>
      </c>
      <c r="H11" s="103">
        <v>100</v>
      </c>
      <c r="I11" s="102">
        <v>7500</v>
      </c>
      <c r="J11" s="101">
        <f t="shared" si="0"/>
        <v>994</v>
      </c>
      <c r="K11" s="100">
        <f t="shared" si="0"/>
        <v>121080</v>
      </c>
      <c r="L11" s="99"/>
    </row>
    <row r="12" spans="2:12" ht="20.25" customHeight="1">
      <c r="B12" s="21">
        <v>3</v>
      </c>
      <c r="C12" s="22" t="s">
        <v>8</v>
      </c>
      <c r="D12" s="120">
        <f>'３月'!J12</f>
        <v>178</v>
      </c>
      <c r="E12" s="116">
        <f>'３月'!K12</f>
        <v>23474</v>
      </c>
      <c r="F12" s="105">
        <v>0</v>
      </c>
      <c r="G12" s="104">
        <v>0</v>
      </c>
      <c r="H12" s="103">
        <v>67</v>
      </c>
      <c r="I12" s="102">
        <v>8936</v>
      </c>
      <c r="J12" s="101">
        <f t="shared" si="0"/>
        <v>111</v>
      </c>
      <c r="K12" s="100">
        <f t="shared" si="0"/>
        <v>14538</v>
      </c>
      <c r="L12" s="99"/>
    </row>
    <row r="13" spans="2:12" ht="20.25" customHeight="1">
      <c r="B13" s="21">
        <v>4</v>
      </c>
      <c r="C13" s="22" t="s">
        <v>9</v>
      </c>
      <c r="D13" s="120">
        <f>'３月'!J13</f>
        <v>5161</v>
      </c>
      <c r="E13" s="116">
        <f>'３月'!K13</f>
        <v>1261165</v>
      </c>
      <c r="F13" s="105">
        <v>394</v>
      </c>
      <c r="G13" s="104">
        <v>103100</v>
      </c>
      <c r="H13" s="103">
        <v>488</v>
      </c>
      <c r="I13" s="102">
        <v>116238</v>
      </c>
      <c r="J13" s="101">
        <f t="shared" si="0"/>
        <v>5067</v>
      </c>
      <c r="K13" s="100">
        <f t="shared" si="0"/>
        <v>1248027</v>
      </c>
      <c r="L13" s="99"/>
    </row>
    <row r="14" spans="2:12" ht="20.25" customHeight="1">
      <c r="B14" s="21">
        <v>5</v>
      </c>
      <c r="C14" s="22" t="s">
        <v>10</v>
      </c>
      <c r="D14" s="120">
        <f>'３月'!J14</f>
        <v>0</v>
      </c>
      <c r="E14" s="116">
        <f>'３月'!K14</f>
        <v>0</v>
      </c>
      <c r="F14" s="105">
        <v>0</v>
      </c>
      <c r="G14" s="104">
        <v>0</v>
      </c>
      <c r="H14" s="103">
        <v>0</v>
      </c>
      <c r="I14" s="102">
        <v>0</v>
      </c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'３月'!J15</f>
        <v>0</v>
      </c>
      <c r="E15" s="116">
        <f>'３月'!K15</f>
        <v>0</v>
      </c>
      <c r="F15" s="105">
        <v>0</v>
      </c>
      <c r="G15" s="104">
        <v>0</v>
      </c>
      <c r="H15" s="103">
        <v>0</v>
      </c>
      <c r="I15" s="102">
        <v>0</v>
      </c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'３月'!J16</f>
        <v>0</v>
      </c>
      <c r="E16" s="116">
        <f>'３月'!K16</f>
        <v>0</v>
      </c>
      <c r="F16" s="105">
        <v>0</v>
      </c>
      <c r="G16" s="104">
        <v>0</v>
      </c>
      <c r="H16" s="103">
        <v>0</v>
      </c>
      <c r="I16" s="102">
        <v>0</v>
      </c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'３月'!J17</f>
        <v>2262</v>
      </c>
      <c r="E17" s="116">
        <f>'３月'!K17</f>
        <v>6852503</v>
      </c>
      <c r="F17" s="105">
        <v>1344</v>
      </c>
      <c r="G17" s="104">
        <v>4159368</v>
      </c>
      <c r="H17" s="103">
        <v>1338</v>
      </c>
      <c r="I17" s="102">
        <v>4085784</v>
      </c>
      <c r="J17" s="101">
        <f t="shared" si="0"/>
        <v>2268</v>
      </c>
      <c r="K17" s="100">
        <f t="shared" si="0"/>
        <v>6926087</v>
      </c>
      <c r="L17" s="99"/>
    </row>
    <row r="18" spans="2:12" ht="20.25" customHeight="1">
      <c r="B18" s="21">
        <v>9</v>
      </c>
      <c r="C18" s="22" t="s">
        <v>14</v>
      </c>
      <c r="D18" s="120">
        <f>'３月'!J18</f>
        <v>124</v>
      </c>
      <c r="E18" s="116">
        <f>'３月'!K18</f>
        <v>17636</v>
      </c>
      <c r="F18" s="105">
        <v>98</v>
      </c>
      <c r="G18" s="104">
        <v>11681</v>
      </c>
      <c r="H18" s="103">
        <v>101</v>
      </c>
      <c r="I18" s="102">
        <v>12432</v>
      </c>
      <c r="J18" s="101">
        <f t="shared" si="0"/>
        <v>121</v>
      </c>
      <c r="K18" s="100">
        <f t="shared" si="0"/>
        <v>16885</v>
      </c>
      <c r="L18" s="99"/>
    </row>
    <row r="19" spans="2:12" ht="20.25" customHeight="1">
      <c r="B19" s="21">
        <v>10</v>
      </c>
      <c r="C19" s="22" t="s">
        <v>15</v>
      </c>
      <c r="D19" s="120">
        <f>'３月'!J19</f>
        <v>0</v>
      </c>
      <c r="E19" s="116">
        <f>'３月'!K19</f>
        <v>0</v>
      </c>
      <c r="F19" s="105">
        <v>0</v>
      </c>
      <c r="G19" s="104">
        <v>0</v>
      </c>
      <c r="H19" s="103">
        <v>0</v>
      </c>
      <c r="I19" s="102">
        <v>0</v>
      </c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'３月'!J20</f>
        <v>0</v>
      </c>
      <c r="E20" s="116">
        <f>'３月'!K20</f>
        <v>0</v>
      </c>
      <c r="F20" s="105">
        <v>0</v>
      </c>
      <c r="G20" s="104">
        <v>0</v>
      </c>
      <c r="H20" s="103">
        <v>0</v>
      </c>
      <c r="I20" s="102">
        <v>0</v>
      </c>
      <c r="J20" s="101">
        <f t="shared" si="0"/>
        <v>0</v>
      </c>
      <c r="K20" s="100">
        <f t="shared" si="0"/>
        <v>0</v>
      </c>
      <c r="L20" s="99"/>
    </row>
    <row r="21" spans="2:12" ht="20.25" customHeight="1">
      <c r="B21" s="21">
        <v>12</v>
      </c>
      <c r="C21" s="22" t="s">
        <v>17</v>
      </c>
      <c r="D21" s="120">
        <f>'３月'!J21</f>
        <v>0</v>
      </c>
      <c r="E21" s="116">
        <f>'３月'!K21</f>
        <v>0</v>
      </c>
      <c r="F21" s="105">
        <v>0</v>
      </c>
      <c r="G21" s="104">
        <v>0</v>
      </c>
      <c r="H21" s="103">
        <v>0</v>
      </c>
      <c r="I21" s="102">
        <v>0</v>
      </c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'３月'!J22</f>
        <v>8915</v>
      </c>
      <c r="E22" s="116">
        <f>'３月'!K22</f>
        <v>1123827</v>
      </c>
      <c r="F22" s="105">
        <v>1513</v>
      </c>
      <c r="G22" s="104">
        <v>217760</v>
      </c>
      <c r="H22" s="103">
        <v>2000</v>
      </c>
      <c r="I22" s="102">
        <v>264600</v>
      </c>
      <c r="J22" s="101">
        <f t="shared" si="0"/>
        <v>8428</v>
      </c>
      <c r="K22" s="100">
        <f t="shared" si="0"/>
        <v>1076987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'３月'!J23</f>
        <v>2190</v>
      </c>
      <c r="E23" s="116">
        <f>'３月'!K23</f>
        <v>1664808</v>
      </c>
      <c r="F23" s="112">
        <v>673</v>
      </c>
      <c r="G23" s="111">
        <v>745950</v>
      </c>
      <c r="H23" s="110">
        <v>843</v>
      </c>
      <c r="I23" s="109">
        <v>722873</v>
      </c>
      <c r="J23" s="108">
        <f t="shared" si="0"/>
        <v>2020</v>
      </c>
      <c r="K23" s="107">
        <f t="shared" si="0"/>
        <v>1687885</v>
      </c>
      <c r="L23" s="106"/>
    </row>
    <row r="24" spans="2:12" ht="20.25" customHeight="1">
      <c r="B24" s="21">
        <v>15</v>
      </c>
      <c r="C24" s="22" t="s">
        <v>20</v>
      </c>
      <c r="D24" s="120">
        <f>'３月'!J24</f>
        <v>25562</v>
      </c>
      <c r="E24" s="116">
        <f>'３月'!K24</f>
        <v>3203786</v>
      </c>
      <c r="F24" s="105">
        <v>1326</v>
      </c>
      <c r="G24" s="104">
        <v>2422473</v>
      </c>
      <c r="H24" s="103">
        <v>1389</v>
      </c>
      <c r="I24" s="102">
        <v>2444467</v>
      </c>
      <c r="J24" s="101">
        <f t="shared" si="0"/>
        <v>25499</v>
      </c>
      <c r="K24" s="100">
        <f t="shared" si="0"/>
        <v>3181792</v>
      </c>
      <c r="L24" s="99"/>
    </row>
    <row r="25" spans="2:12" ht="20.25" customHeight="1">
      <c r="B25" s="21">
        <v>16</v>
      </c>
      <c r="C25" s="22" t="s">
        <v>21</v>
      </c>
      <c r="D25" s="120">
        <f>'３月'!J25</f>
        <v>7921</v>
      </c>
      <c r="E25" s="116">
        <f>'３月'!K25</f>
        <v>4884960</v>
      </c>
      <c r="F25" s="105">
        <f>5745+13</f>
        <v>5758</v>
      </c>
      <c r="G25" s="104">
        <f>1472789+34800</f>
        <v>1507589</v>
      </c>
      <c r="H25" s="103">
        <f>6044+4</f>
        <v>6048</v>
      </c>
      <c r="I25" s="102">
        <f>2194647+12600</f>
        <v>2207247</v>
      </c>
      <c r="J25" s="101">
        <f t="shared" si="0"/>
        <v>7631</v>
      </c>
      <c r="K25" s="100">
        <f t="shared" si="0"/>
        <v>4185302</v>
      </c>
      <c r="L25" s="99"/>
    </row>
    <row r="26" spans="2:12" ht="20.25" customHeight="1">
      <c r="B26" s="21">
        <v>17</v>
      </c>
      <c r="C26" s="22" t="s">
        <v>22</v>
      </c>
      <c r="D26" s="120">
        <f>'３月'!J26</f>
        <v>19796</v>
      </c>
      <c r="E26" s="116">
        <f>'３月'!K26</f>
        <v>7509444</v>
      </c>
      <c r="F26" s="105">
        <v>6411</v>
      </c>
      <c r="G26" s="104">
        <v>2737543</v>
      </c>
      <c r="H26" s="103">
        <v>6462</v>
      </c>
      <c r="I26" s="102">
        <v>1328625</v>
      </c>
      <c r="J26" s="101">
        <f t="shared" si="0"/>
        <v>19745</v>
      </c>
      <c r="K26" s="100">
        <f t="shared" si="0"/>
        <v>8918362</v>
      </c>
      <c r="L26" s="99"/>
    </row>
    <row r="27" spans="2:12" ht="20.25" customHeight="1">
      <c r="B27" s="21">
        <v>18</v>
      </c>
      <c r="C27" s="22" t="s">
        <v>51</v>
      </c>
      <c r="D27" s="120">
        <f>'３月'!J27</f>
        <v>2083</v>
      </c>
      <c r="E27" s="116">
        <f>'３月'!K27</f>
        <v>332850</v>
      </c>
      <c r="F27" s="105">
        <v>427</v>
      </c>
      <c r="G27" s="104">
        <v>100250</v>
      </c>
      <c r="H27" s="103">
        <v>377</v>
      </c>
      <c r="I27" s="102">
        <v>87900</v>
      </c>
      <c r="J27" s="101">
        <f t="shared" si="0"/>
        <v>2133</v>
      </c>
      <c r="K27" s="100">
        <f t="shared" si="0"/>
        <v>345200</v>
      </c>
      <c r="L27" s="99"/>
    </row>
    <row r="28" spans="2:12" ht="20.25" customHeight="1">
      <c r="B28" s="21">
        <v>19</v>
      </c>
      <c r="C28" s="22" t="s">
        <v>23</v>
      </c>
      <c r="D28" s="120">
        <f>'３月'!J28</f>
        <v>600</v>
      </c>
      <c r="E28" s="116">
        <f>'３月'!K28</f>
        <v>66000</v>
      </c>
      <c r="F28" s="105">
        <v>1100</v>
      </c>
      <c r="G28" s="104">
        <v>121000</v>
      </c>
      <c r="H28" s="103">
        <v>1260</v>
      </c>
      <c r="I28" s="102">
        <v>138600</v>
      </c>
      <c r="J28" s="101">
        <f t="shared" si="0"/>
        <v>440</v>
      </c>
      <c r="K28" s="100">
        <f t="shared" si="0"/>
        <v>48400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'３月'!J29</f>
        <v>1202</v>
      </c>
      <c r="E29" s="116">
        <f>'３月'!K29</f>
        <v>398677</v>
      </c>
      <c r="F29" s="74">
        <f>28+72</f>
        <v>100</v>
      </c>
      <c r="G29" s="111">
        <f>5600+110768</f>
        <v>116368</v>
      </c>
      <c r="H29" s="110">
        <f>32+91</f>
        <v>123</v>
      </c>
      <c r="I29" s="109">
        <f>6400+105100</f>
        <v>111500</v>
      </c>
      <c r="J29" s="108">
        <f t="shared" si="0"/>
        <v>1179</v>
      </c>
      <c r="K29" s="107">
        <f t="shared" si="0"/>
        <v>403545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'３月'!J30</f>
        <v>1620</v>
      </c>
      <c r="E30" s="116">
        <f>'３月'!K30</f>
        <v>959203</v>
      </c>
      <c r="F30" s="112">
        <f>391+146</f>
        <v>537</v>
      </c>
      <c r="G30" s="111">
        <f>253191+135210</f>
        <v>388401</v>
      </c>
      <c r="H30" s="110">
        <f>483+193</f>
        <v>676</v>
      </c>
      <c r="I30" s="109">
        <f>309918+100018</f>
        <v>409936</v>
      </c>
      <c r="J30" s="108">
        <f t="shared" si="0"/>
        <v>1481</v>
      </c>
      <c r="K30" s="107">
        <f t="shared" si="0"/>
        <v>937668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'３月'!J31</f>
        <v>0</v>
      </c>
      <c r="E31" s="116">
        <f>'３月'!K31</f>
        <v>0</v>
      </c>
      <c r="F31" s="112">
        <v>0</v>
      </c>
      <c r="G31" s="111">
        <v>0</v>
      </c>
      <c r="H31" s="110">
        <v>0</v>
      </c>
      <c r="I31" s="109">
        <v>0</v>
      </c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'３月'!J32</f>
        <v>7</v>
      </c>
      <c r="E32" s="116">
        <f>'３月'!K32</f>
        <v>6271</v>
      </c>
      <c r="F32" s="112">
        <v>0</v>
      </c>
      <c r="G32" s="111">
        <v>0</v>
      </c>
      <c r="H32" s="110">
        <v>7</v>
      </c>
      <c r="I32" s="109">
        <v>6271</v>
      </c>
      <c r="J32" s="108">
        <f t="shared" si="0"/>
        <v>0</v>
      </c>
      <c r="K32" s="107">
        <f t="shared" si="0"/>
        <v>0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'３月'!J33</f>
        <v>32918</v>
      </c>
      <c r="E33" s="116">
        <f>'３月'!K33</f>
        <v>9683649</v>
      </c>
      <c r="F33" s="112">
        <v>20953</v>
      </c>
      <c r="G33" s="111">
        <v>5910509</v>
      </c>
      <c r="H33" s="72">
        <v>26197</v>
      </c>
      <c r="I33" s="109">
        <v>7306654</v>
      </c>
      <c r="J33" s="108">
        <f t="shared" si="0"/>
        <v>27674</v>
      </c>
      <c r="K33" s="107">
        <f t="shared" si="0"/>
        <v>8287504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'３月'!J34</f>
        <v>85449</v>
      </c>
      <c r="E34" s="116">
        <f>'３月'!K34</f>
        <v>7751517</v>
      </c>
      <c r="F34" s="112">
        <f>23615+146</f>
        <v>23761</v>
      </c>
      <c r="G34" s="111">
        <f>4829891+375400</f>
        <v>5205291</v>
      </c>
      <c r="H34" s="110">
        <f>25217+153</f>
        <v>25370</v>
      </c>
      <c r="I34" s="109">
        <f>4733726+368324</f>
        <v>5102050</v>
      </c>
      <c r="J34" s="108">
        <f t="shared" si="0"/>
        <v>83840</v>
      </c>
      <c r="K34" s="107">
        <f t="shared" si="0"/>
        <v>7854758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'３月'!J35</f>
        <v>1317</v>
      </c>
      <c r="E35" s="116">
        <f>'３月'!K35</f>
        <v>114264</v>
      </c>
      <c r="F35" s="112">
        <v>1162</v>
      </c>
      <c r="G35" s="111">
        <v>130210</v>
      </c>
      <c r="H35" s="110">
        <v>1116</v>
      </c>
      <c r="I35" s="109">
        <v>111526</v>
      </c>
      <c r="J35" s="108">
        <f t="shared" si="0"/>
        <v>1363</v>
      </c>
      <c r="K35" s="107">
        <f t="shared" si="0"/>
        <v>132948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'３月'!J36</f>
        <v>260</v>
      </c>
      <c r="E36" s="116">
        <f>'３月'!K36</f>
        <v>131850</v>
      </c>
      <c r="F36" s="112">
        <v>110</v>
      </c>
      <c r="G36" s="111">
        <v>292050</v>
      </c>
      <c r="H36" s="110">
        <v>106</v>
      </c>
      <c r="I36" s="109">
        <v>255190</v>
      </c>
      <c r="J36" s="108">
        <f t="shared" si="0"/>
        <v>264</v>
      </c>
      <c r="K36" s="107">
        <f t="shared" si="0"/>
        <v>168710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'３月'!J37</f>
        <v>0</v>
      </c>
      <c r="E37" s="116">
        <f>'３月'!K37</f>
        <v>0</v>
      </c>
      <c r="F37" s="112">
        <v>0</v>
      </c>
      <c r="G37" s="111">
        <v>0</v>
      </c>
      <c r="H37" s="110">
        <v>0</v>
      </c>
      <c r="I37" s="109">
        <v>0</v>
      </c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'３月'!J38</f>
        <v>759</v>
      </c>
      <c r="E38" s="116">
        <f>'３月'!K38</f>
        <v>147920</v>
      </c>
      <c r="F38" s="112">
        <v>20</v>
      </c>
      <c r="G38" s="111">
        <v>4000</v>
      </c>
      <c r="H38" s="110">
        <v>40</v>
      </c>
      <c r="I38" s="109">
        <v>8000</v>
      </c>
      <c r="J38" s="108">
        <f t="shared" si="0"/>
        <v>739</v>
      </c>
      <c r="K38" s="107">
        <f t="shared" si="0"/>
        <v>143920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'３月'!J39</f>
        <v>1204</v>
      </c>
      <c r="E39" s="116">
        <f>'３月'!K39</f>
        <v>1324400</v>
      </c>
      <c r="F39" s="112">
        <v>400</v>
      </c>
      <c r="G39" s="111">
        <v>440000</v>
      </c>
      <c r="H39" s="110">
        <v>400</v>
      </c>
      <c r="I39" s="109">
        <v>440000</v>
      </c>
      <c r="J39" s="108">
        <f t="shared" si="0"/>
        <v>1204</v>
      </c>
      <c r="K39" s="107">
        <f t="shared" si="0"/>
        <v>1324400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'３月'!J40</f>
        <v>0</v>
      </c>
      <c r="E40" s="116">
        <f>'３月'!K40</f>
        <v>0</v>
      </c>
      <c r="F40" s="112">
        <v>0</v>
      </c>
      <c r="G40" s="111">
        <v>0</v>
      </c>
      <c r="H40" s="110">
        <v>0</v>
      </c>
      <c r="I40" s="109">
        <v>0</v>
      </c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'３月'!J41</f>
        <v>0</v>
      </c>
      <c r="E41" s="116">
        <f>'３月'!K41</f>
        <v>0</v>
      </c>
      <c r="F41" s="112">
        <v>0</v>
      </c>
      <c r="G41" s="111">
        <v>0</v>
      </c>
      <c r="H41" s="110">
        <v>0</v>
      </c>
      <c r="I41" s="109">
        <v>0</v>
      </c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'３月'!J42</f>
        <v>11624</v>
      </c>
      <c r="E42" s="116">
        <f>'３月'!K42</f>
        <v>3580148</v>
      </c>
      <c r="F42" s="112">
        <v>23721</v>
      </c>
      <c r="G42" s="111">
        <v>6660134</v>
      </c>
      <c r="H42" s="110">
        <v>23809</v>
      </c>
      <c r="I42" s="109">
        <v>6694456</v>
      </c>
      <c r="J42" s="108">
        <f t="shared" si="0"/>
        <v>11536</v>
      </c>
      <c r="K42" s="107">
        <f t="shared" si="0"/>
        <v>3545826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'３月'!J43</f>
        <v>4599</v>
      </c>
      <c r="E43" s="116">
        <f>'３月'!K43</f>
        <v>1325735</v>
      </c>
      <c r="F43" s="112">
        <v>7834</v>
      </c>
      <c r="G43" s="111">
        <v>2412982</v>
      </c>
      <c r="H43" s="110">
        <v>8164</v>
      </c>
      <c r="I43" s="109">
        <v>2503166</v>
      </c>
      <c r="J43" s="108">
        <f t="shared" si="0"/>
        <v>4269</v>
      </c>
      <c r="K43" s="107">
        <f t="shared" si="0"/>
        <v>1235551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'３月'!J44</f>
        <v>54</v>
      </c>
      <c r="E44" s="116">
        <f>'３月'!K44</f>
        <v>79200</v>
      </c>
      <c r="F44" s="112">
        <v>4</v>
      </c>
      <c r="G44" s="111">
        <v>4561</v>
      </c>
      <c r="H44" s="110">
        <v>5</v>
      </c>
      <c r="I44" s="109">
        <v>6001</v>
      </c>
      <c r="J44" s="108">
        <f t="shared" si="0"/>
        <v>53</v>
      </c>
      <c r="K44" s="107">
        <f t="shared" si="0"/>
        <v>77760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'３月'!J45</f>
        <v>9914</v>
      </c>
      <c r="E45" s="116">
        <f>'３月'!K45</f>
        <v>4114492</v>
      </c>
      <c r="F45" s="112">
        <v>3504</v>
      </c>
      <c r="G45" s="111">
        <v>870473</v>
      </c>
      <c r="H45" s="110">
        <v>3351</v>
      </c>
      <c r="I45" s="109">
        <v>1022293</v>
      </c>
      <c r="J45" s="108">
        <f t="shared" si="0"/>
        <v>10067</v>
      </c>
      <c r="K45" s="107">
        <f t="shared" si="0"/>
        <v>3962672</v>
      </c>
      <c r="L45" s="106"/>
    </row>
    <row r="46" spans="2:12" ht="20.25" customHeight="1">
      <c r="B46" s="21">
        <v>37</v>
      </c>
      <c r="C46" s="22" t="s">
        <v>41</v>
      </c>
      <c r="D46" s="120">
        <f>'３月'!J46</f>
        <v>5700</v>
      </c>
      <c r="E46" s="116">
        <f>'３月'!K46</f>
        <v>1186470</v>
      </c>
      <c r="F46" s="105">
        <v>4163</v>
      </c>
      <c r="G46" s="104">
        <v>723915</v>
      </c>
      <c r="H46" s="103">
        <v>3589</v>
      </c>
      <c r="I46" s="102">
        <v>639130</v>
      </c>
      <c r="J46" s="101">
        <f t="shared" si="0"/>
        <v>6274</v>
      </c>
      <c r="K46" s="100">
        <f t="shared" si="0"/>
        <v>1271255</v>
      </c>
      <c r="L46" s="99"/>
    </row>
    <row r="47" spans="2:12" ht="32.25" customHeight="1">
      <c r="B47" s="21">
        <v>38</v>
      </c>
      <c r="C47" s="22" t="s">
        <v>42</v>
      </c>
      <c r="D47" s="120">
        <f>'３月'!J47</f>
        <v>6495</v>
      </c>
      <c r="E47" s="116">
        <f>'３月'!K47</f>
        <v>1969982</v>
      </c>
      <c r="F47" s="105">
        <v>2301</v>
      </c>
      <c r="G47" s="104">
        <v>858403</v>
      </c>
      <c r="H47" s="103">
        <v>2371</v>
      </c>
      <c r="I47" s="102">
        <v>870176</v>
      </c>
      <c r="J47" s="101">
        <f t="shared" si="0"/>
        <v>6425</v>
      </c>
      <c r="K47" s="100">
        <f t="shared" si="0"/>
        <v>1958209</v>
      </c>
      <c r="L47" s="99"/>
    </row>
    <row r="48" spans="2:12" ht="20.25" customHeight="1">
      <c r="B48" s="21">
        <v>39</v>
      </c>
      <c r="C48" s="22" t="s">
        <v>43</v>
      </c>
      <c r="D48" s="120">
        <f>'３月'!J48</f>
        <v>0</v>
      </c>
      <c r="E48" s="116">
        <f>'３月'!K48</f>
        <v>0</v>
      </c>
      <c r="F48" s="105">
        <v>0</v>
      </c>
      <c r="G48" s="104">
        <v>0</v>
      </c>
      <c r="H48" s="103">
        <v>0</v>
      </c>
      <c r="I48" s="102">
        <v>0</v>
      </c>
      <c r="J48" s="101">
        <f t="shared" si="0"/>
        <v>0</v>
      </c>
      <c r="K48" s="100">
        <f t="shared" si="0"/>
        <v>0</v>
      </c>
      <c r="L48" s="99"/>
    </row>
    <row r="49" spans="2:12" ht="20.25" customHeight="1" thickBot="1">
      <c r="B49" s="23">
        <v>40</v>
      </c>
      <c r="C49" s="24" t="s">
        <v>50</v>
      </c>
      <c r="D49" s="120">
        <f>'３月'!J49</f>
        <v>4999</v>
      </c>
      <c r="E49" s="116">
        <f>'３月'!K49</f>
        <v>1451031</v>
      </c>
      <c r="F49" s="98">
        <v>6004</v>
      </c>
      <c r="G49" s="97">
        <v>1888357</v>
      </c>
      <c r="H49" s="96">
        <v>5451</v>
      </c>
      <c r="I49" s="95">
        <v>1365854</v>
      </c>
      <c r="J49" s="94">
        <f t="shared" si="0"/>
        <v>5552</v>
      </c>
      <c r="K49" s="93">
        <f t="shared" si="0"/>
        <v>1973534</v>
      </c>
      <c r="L49" s="92"/>
    </row>
    <row r="50" spans="2:12" ht="21" customHeight="1" thickBot="1" thickTop="1">
      <c r="B50" s="140" t="s">
        <v>46</v>
      </c>
      <c r="C50" s="141"/>
      <c r="D50" s="91">
        <f aca="true" t="shared" si="1" ref="D50:I50">SUM(D10:D49)</f>
        <v>266245</v>
      </c>
      <c r="E50" s="90">
        <f t="shared" si="1"/>
        <v>66773943</v>
      </c>
      <c r="F50" s="89">
        <f t="shared" si="1"/>
        <v>115778</v>
      </c>
      <c r="G50" s="87">
        <f t="shared" si="1"/>
        <v>38268606</v>
      </c>
      <c r="H50" s="89">
        <f t="shared" si="1"/>
        <v>125999</v>
      </c>
      <c r="I50" s="87">
        <f t="shared" si="1"/>
        <v>39083147</v>
      </c>
      <c r="J50" s="88">
        <f t="shared" si="0"/>
        <v>256024</v>
      </c>
      <c r="K50" s="87">
        <f t="shared" si="0"/>
        <v>65959402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4:11" ht="13.5">
      <c r="D53" s="60"/>
      <c r="E53" s="60"/>
      <c r="F53" s="60"/>
      <c r="J53" s="77"/>
      <c r="K53" s="77"/>
    </row>
    <row r="54" spans="4:6" ht="13.5">
      <c r="D54" s="60"/>
      <c r="E54" s="60"/>
      <c r="F54" s="60"/>
    </row>
    <row r="55" spans="4:11" ht="13.5">
      <c r="D55" s="80"/>
      <c r="E55" s="80"/>
      <c r="F55" s="80"/>
      <c r="G55" s="75"/>
      <c r="H55" s="75"/>
      <c r="I55" s="75"/>
      <c r="J55" s="82"/>
      <c r="K55" s="82"/>
    </row>
    <row r="56" spans="4:11" ht="13.5">
      <c r="D56" s="135"/>
      <c r="E56" s="80"/>
      <c r="F56" s="136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135"/>
      <c r="E58" s="135"/>
      <c r="F58" s="135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135"/>
      <c r="E60" s="135"/>
      <c r="F60" s="135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5" ySplit="9" topLeftCell="F46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F10" sqref="F10:I49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平成30年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65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'４月'!J10</f>
        <v>19647</v>
      </c>
      <c r="E10" s="116">
        <f>'４月'!K10</f>
        <v>4910597</v>
      </c>
      <c r="F10" s="119"/>
      <c r="G10" s="118"/>
      <c r="H10" s="117"/>
      <c r="I10" s="116"/>
      <c r="J10" s="115">
        <f aca="true" t="shared" si="0" ref="J10:K50">D10+F10-H10</f>
        <v>19647</v>
      </c>
      <c r="K10" s="114">
        <f t="shared" si="0"/>
        <v>4910597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'４月'!J11</f>
        <v>994</v>
      </c>
      <c r="E11" s="116">
        <f>'４月'!K11</f>
        <v>121080</v>
      </c>
      <c r="F11" s="105"/>
      <c r="G11" s="104"/>
      <c r="H11" s="103"/>
      <c r="I11" s="102"/>
      <c r="J11" s="101">
        <f t="shared" si="0"/>
        <v>994</v>
      </c>
      <c r="K11" s="100">
        <f t="shared" si="0"/>
        <v>121080</v>
      </c>
      <c r="L11" s="99"/>
    </row>
    <row r="12" spans="2:12" ht="20.25" customHeight="1">
      <c r="B12" s="21">
        <v>3</v>
      </c>
      <c r="C12" s="22" t="s">
        <v>8</v>
      </c>
      <c r="D12" s="120">
        <f>'４月'!J12</f>
        <v>111</v>
      </c>
      <c r="E12" s="116">
        <f>'４月'!K12</f>
        <v>14538</v>
      </c>
      <c r="F12" s="105"/>
      <c r="G12" s="104"/>
      <c r="H12" s="103"/>
      <c r="I12" s="102"/>
      <c r="J12" s="101">
        <f t="shared" si="0"/>
        <v>111</v>
      </c>
      <c r="K12" s="100">
        <f t="shared" si="0"/>
        <v>14538</v>
      </c>
      <c r="L12" s="99"/>
    </row>
    <row r="13" spans="2:12" ht="20.25" customHeight="1">
      <c r="B13" s="21">
        <v>4</v>
      </c>
      <c r="C13" s="22" t="s">
        <v>9</v>
      </c>
      <c r="D13" s="120">
        <f>'４月'!J13</f>
        <v>5067</v>
      </c>
      <c r="E13" s="116">
        <f>'４月'!K13</f>
        <v>1248027</v>
      </c>
      <c r="F13" s="105"/>
      <c r="G13" s="104"/>
      <c r="H13" s="103"/>
      <c r="I13" s="102"/>
      <c r="J13" s="101">
        <f t="shared" si="0"/>
        <v>5067</v>
      </c>
      <c r="K13" s="100">
        <f t="shared" si="0"/>
        <v>1248027</v>
      </c>
      <c r="L13" s="99"/>
    </row>
    <row r="14" spans="2:12" ht="20.25" customHeight="1">
      <c r="B14" s="21">
        <v>5</v>
      </c>
      <c r="C14" s="22" t="s">
        <v>10</v>
      </c>
      <c r="D14" s="120">
        <f>'４月'!J14</f>
        <v>0</v>
      </c>
      <c r="E14" s="116">
        <f>'４月'!K14</f>
        <v>0</v>
      </c>
      <c r="F14" s="105"/>
      <c r="G14" s="104"/>
      <c r="H14" s="103"/>
      <c r="I14" s="102"/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'４月'!J15</f>
        <v>0</v>
      </c>
      <c r="E15" s="116">
        <f>'４月'!K15</f>
        <v>0</v>
      </c>
      <c r="F15" s="105"/>
      <c r="G15" s="104"/>
      <c r="H15" s="103"/>
      <c r="I15" s="102"/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'４月'!J16</f>
        <v>0</v>
      </c>
      <c r="E16" s="116">
        <f>'４月'!K16</f>
        <v>0</v>
      </c>
      <c r="F16" s="105"/>
      <c r="G16" s="104"/>
      <c r="H16" s="103"/>
      <c r="I16" s="102"/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'４月'!J17</f>
        <v>2268</v>
      </c>
      <c r="E17" s="116">
        <f>'４月'!K17</f>
        <v>6926087</v>
      </c>
      <c r="F17" s="105"/>
      <c r="G17" s="104"/>
      <c r="H17" s="103"/>
      <c r="I17" s="102"/>
      <c r="J17" s="101">
        <f t="shared" si="0"/>
        <v>2268</v>
      </c>
      <c r="K17" s="100">
        <f t="shared" si="0"/>
        <v>6926087</v>
      </c>
      <c r="L17" s="99"/>
    </row>
    <row r="18" spans="2:12" ht="20.25" customHeight="1">
      <c r="B18" s="21">
        <v>9</v>
      </c>
      <c r="C18" s="22" t="s">
        <v>14</v>
      </c>
      <c r="D18" s="120">
        <f>'４月'!J18</f>
        <v>121</v>
      </c>
      <c r="E18" s="116">
        <f>'４月'!K18</f>
        <v>16885</v>
      </c>
      <c r="F18" s="105"/>
      <c r="G18" s="104"/>
      <c r="H18" s="103"/>
      <c r="I18" s="102"/>
      <c r="J18" s="101">
        <f t="shared" si="0"/>
        <v>121</v>
      </c>
      <c r="K18" s="100">
        <f t="shared" si="0"/>
        <v>16885</v>
      </c>
      <c r="L18" s="99"/>
    </row>
    <row r="19" spans="2:12" ht="20.25" customHeight="1">
      <c r="B19" s="21">
        <v>10</v>
      </c>
      <c r="C19" s="22" t="s">
        <v>15</v>
      </c>
      <c r="D19" s="120">
        <f>'４月'!J19</f>
        <v>0</v>
      </c>
      <c r="E19" s="116">
        <f>'４月'!K19</f>
        <v>0</v>
      </c>
      <c r="F19" s="105"/>
      <c r="G19" s="104"/>
      <c r="H19" s="103"/>
      <c r="I19" s="102"/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'４月'!J20</f>
        <v>0</v>
      </c>
      <c r="E20" s="116">
        <f>'４月'!K20</f>
        <v>0</v>
      </c>
      <c r="F20" s="105"/>
      <c r="G20" s="104"/>
      <c r="H20" s="103"/>
      <c r="I20" s="102"/>
      <c r="J20" s="101">
        <f t="shared" si="0"/>
        <v>0</v>
      </c>
      <c r="K20" s="100">
        <f t="shared" si="0"/>
        <v>0</v>
      </c>
      <c r="L20" s="99"/>
    </row>
    <row r="21" spans="2:12" ht="20.25" customHeight="1">
      <c r="B21" s="21">
        <v>12</v>
      </c>
      <c r="C21" s="22" t="s">
        <v>17</v>
      </c>
      <c r="D21" s="120">
        <f>'４月'!J21</f>
        <v>0</v>
      </c>
      <c r="E21" s="116">
        <f>'４月'!K21</f>
        <v>0</v>
      </c>
      <c r="F21" s="105"/>
      <c r="G21" s="104"/>
      <c r="H21" s="103"/>
      <c r="I21" s="102"/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'４月'!J22</f>
        <v>8428</v>
      </c>
      <c r="E22" s="116">
        <f>'４月'!K22</f>
        <v>1076987</v>
      </c>
      <c r="F22" s="105"/>
      <c r="G22" s="104"/>
      <c r="H22" s="103"/>
      <c r="I22" s="102"/>
      <c r="J22" s="101">
        <f t="shared" si="0"/>
        <v>8428</v>
      </c>
      <c r="K22" s="100">
        <f t="shared" si="0"/>
        <v>1076987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'４月'!J23</f>
        <v>2020</v>
      </c>
      <c r="E23" s="116">
        <f>'４月'!K23</f>
        <v>1687885</v>
      </c>
      <c r="F23" s="112"/>
      <c r="G23" s="111"/>
      <c r="H23" s="110"/>
      <c r="I23" s="109"/>
      <c r="J23" s="108">
        <f t="shared" si="0"/>
        <v>2020</v>
      </c>
      <c r="K23" s="107">
        <f t="shared" si="0"/>
        <v>1687885</v>
      </c>
      <c r="L23" s="106"/>
    </row>
    <row r="24" spans="2:12" ht="20.25" customHeight="1">
      <c r="B24" s="21">
        <v>15</v>
      </c>
      <c r="C24" s="22" t="s">
        <v>20</v>
      </c>
      <c r="D24" s="120">
        <f>'４月'!J24</f>
        <v>25499</v>
      </c>
      <c r="E24" s="116">
        <f>'４月'!K24</f>
        <v>3181792</v>
      </c>
      <c r="F24" s="105"/>
      <c r="G24" s="104"/>
      <c r="H24" s="103"/>
      <c r="I24" s="102"/>
      <c r="J24" s="101">
        <f t="shared" si="0"/>
        <v>25499</v>
      </c>
      <c r="K24" s="100">
        <f t="shared" si="0"/>
        <v>3181792</v>
      </c>
      <c r="L24" s="99"/>
    </row>
    <row r="25" spans="2:12" ht="20.25" customHeight="1">
      <c r="B25" s="21">
        <v>16</v>
      </c>
      <c r="C25" s="22" t="s">
        <v>21</v>
      </c>
      <c r="D25" s="120">
        <f>'４月'!J25</f>
        <v>7631</v>
      </c>
      <c r="E25" s="116">
        <f>'４月'!K25</f>
        <v>4185302</v>
      </c>
      <c r="F25" s="105"/>
      <c r="G25" s="104"/>
      <c r="H25" s="103"/>
      <c r="I25" s="102"/>
      <c r="J25" s="101">
        <f t="shared" si="0"/>
        <v>7631</v>
      </c>
      <c r="K25" s="100">
        <f t="shared" si="0"/>
        <v>4185302</v>
      </c>
      <c r="L25" s="99"/>
    </row>
    <row r="26" spans="2:12" ht="20.25" customHeight="1">
      <c r="B26" s="21">
        <v>17</v>
      </c>
      <c r="C26" s="22" t="s">
        <v>22</v>
      </c>
      <c r="D26" s="120">
        <f>'４月'!J26</f>
        <v>19745</v>
      </c>
      <c r="E26" s="116">
        <f>'４月'!K26</f>
        <v>8918362</v>
      </c>
      <c r="F26" s="105"/>
      <c r="G26" s="104"/>
      <c r="H26" s="103"/>
      <c r="I26" s="102"/>
      <c r="J26" s="101">
        <f t="shared" si="0"/>
        <v>19745</v>
      </c>
      <c r="K26" s="100">
        <f t="shared" si="0"/>
        <v>8918362</v>
      </c>
      <c r="L26" s="99"/>
    </row>
    <row r="27" spans="2:12" ht="20.25" customHeight="1">
      <c r="B27" s="21">
        <v>18</v>
      </c>
      <c r="C27" s="22" t="s">
        <v>51</v>
      </c>
      <c r="D27" s="120">
        <f>'４月'!J27</f>
        <v>2133</v>
      </c>
      <c r="E27" s="116">
        <f>'４月'!K27</f>
        <v>345200</v>
      </c>
      <c r="F27" s="105"/>
      <c r="G27" s="104"/>
      <c r="H27" s="103"/>
      <c r="I27" s="102"/>
      <c r="J27" s="101">
        <f t="shared" si="0"/>
        <v>2133</v>
      </c>
      <c r="K27" s="100">
        <f t="shared" si="0"/>
        <v>345200</v>
      </c>
      <c r="L27" s="99"/>
    </row>
    <row r="28" spans="2:12" ht="20.25" customHeight="1">
      <c r="B28" s="21">
        <v>19</v>
      </c>
      <c r="C28" s="22" t="s">
        <v>23</v>
      </c>
      <c r="D28" s="120">
        <f>'４月'!J28</f>
        <v>440</v>
      </c>
      <c r="E28" s="116">
        <f>'４月'!K28</f>
        <v>48400</v>
      </c>
      <c r="F28" s="105"/>
      <c r="G28" s="104"/>
      <c r="H28" s="103"/>
      <c r="I28" s="102"/>
      <c r="J28" s="101">
        <f t="shared" si="0"/>
        <v>440</v>
      </c>
      <c r="K28" s="100">
        <f t="shared" si="0"/>
        <v>48400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'４月'!J29</f>
        <v>1179</v>
      </c>
      <c r="E29" s="116">
        <f>'４月'!K29</f>
        <v>403545</v>
      </c>
      <c r="F29" s="74"/>
      <c r="G29" s="111"/>
      <c r="H29" s="110"/>
      <c r="I29" s="109"/>
      <c r="J29" s="108">
        <f t="shared" si="0"/>
        <v>1179</v>
      </c>
      <c r="K29" s="107">
        <f t="shared" si="0"/>
        <v>403545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'４月'!J30</f>
        <v>1481</v>
      </c>
      <c r="E30" s="116">
        <f>'４月'!K30</f>
        <v>937668</v>
      </c>
      <c r="F30" s="112"/>
      <c r="G30" s="111"/>
      <c r="H30" s="110"/>
      <c r="I30" s="109"/>
      <c r="J30" s="108">
        <f t="shared" si="0"/>
        <v>1481</v>
      </c>
      <c r="K30" s="107">
        <f t="shared" si="0"/>
        <v>937668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'４月'!J31</f>
        <v>0</v>
      </c>
      <c r="E31" s="116">
        <f>'４月'!K31</f>
        <v>0</v>
      </c>
      <c r="F31" s="112"/>
      <c r="G31" s="111"/>
      <c r="H31" s="110"/>
      <c r="I31" s="109"/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'４月'!J32</f>
        <v>0</v>
      </c>
      <c r="E32" s="116">
        <f>'４月'!K32</f>
        <v>0</v>
      </c>
      <c r="F32" s="112"/>
      <c r="G32" s="111"/>
      <c r="H32" s="110"/>
      <c r="I32" s="109"/>
      <c r="J32" s="108">
        <f t="shared" si="0"/>
        <v>0</v>
      </c>
      <c r="K32" s="107">
        <f t="shared" si="0"/>
        <v>0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'４月'!J33</f>
        <v>27674</v>
      </c>
      <c r="E33" s="116">
        <f>'４月'!K33</f>
        <v>8287504</v>
      </c>
      <c r="F33" s="112"/>
      <c r="G33" s="111"/>
      <c r="H33" s="72"/>
      <c r="I33" s="109"/>
      <c r="J33" s="108">
        <f t="shared" si="0"/>
        <v>27674</v>
      </c>
      <c r="K33" s="107">
        <f t="shared" si="0"/>
        <v>8287504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'４月'!J34</f>
        <v>83840</v>
      </c>
      <c r="E34" s="116">
        <f>'４月'!K34</f>
        <v>7854758</v>
      </c>
      <c r="F34" s="112"/>
      <c r="G34" s="111"/>
      <c r="H34" s="110"/>
      <c r="I34" s="109"/>
      <c r="J34" s="108">
        <f t="shared" si="0"/>
        <v>83840</v>
      </c>
      <c r="K34" s="107">
        <f t="shared" si="0"/>
        <v>7854758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'４月'!J35</f>
        <v>1363</v>
      </c>
      <c r="E35" s="116">
        <f>'４月'!K35</f>
        <v>132948</v>
      </c>
      <c r="F35" s="112"/>
      <c r="G35" s="111"/>
      <c r="H35" s="110"/>
      <c r="I35" s="109"/>
      <c r="J35" s="108">
        <f t="shared" si="0"/>
        <v>1363</v>
      </c>
      <c r="K35" s="107">
        <f t="shared" si="0"/>
        <v>132948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'４月'!J36</f>
        <v>264</v>
      </c>
      <c r="E36" s="116">
        <f>'４月'!K36</f>
        <v>168710</v>
      </c>
      <c r="F36" s="112"/>
      <c r="G36" s="111"/>
      <c r="H36" s="110"/>
      <c r="I36" s="109"/>
      <c r="J36" s="108">
        <f t="shared" si="0"/>
        <v>264</v>
      </c>
      <c r="K36" s="107">
        <f t="shared" si="0"/>
        <v>168710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'４月'!J37</f>
        <v>0</v>
      </c>
      <c r="E37" s="116">
        <f>'４月'!K37</f>
        <v>0</v>
      </c>
      <c r="F37" s="112"/>
      <c r="G37" s="111"/>
      <c r="H37" s="110"/>
      <c r="I37" s="109"/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'４月'!J38</f>
        <v>739</v>
      </c>
      <c r="E38" s="116">
        <f>'４月'!K38</f>
        <v>143920</v>
      </c>
      <c r="F38" s="112"/>
      <c r="G38" s="111"/>
      <c r="H38" s="110"/>
      <c r="I38" s="109"/>
      <c r="J38" s="108">
        <f t="shared" si="0"/>
        <v>739</v>
      </c>
      <c r="K38" s="107">
        <f t="shared" si="0"/>
        <v>143920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'４月'!J39</f>
        <v>1204</v>
      </c>
      <c r="E39" s="116">
        <f>'４月'!K39</f>
        <v>1324400</v>
      </c>
      <c r="F39" s="112"/>
      <c r="G39" s="111"/>
      <c r="H39" s="110"/>
      <c r="I39" s="109"/>
      <c r="J39" s="108">
        <f t="shared" si="0"/>
        <v>1204</v>
      </c>
      <c r="K39" s="107">
        <f t="shared" si="0"/>
        <v>1324400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'４月'!J40</f>
        <v>0</v>
      </c>
      <c r="E40" s="116">
        <f>'４月'!K40</f>
        <v>0</v>
      </c>
      <c r="F40" s="112"/>
      <c r="G40" s="111"/>
      <c r="H40" s="110"/>
      <c r="I40" s="109"/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'４月'!J41</f>
        <v>0</v>
      </c>
      <c r="E41" s="116">
        <f>'４月'!K41</f>
        <v>0</v>
      </c>
      <c r="F41" s="112"/>
      <c r="G41" s="111"/>
      <c r="H41" s="110"/>
      <c r="I41" s="109"/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'４月'!J42</f>
        <v>11536</v>
      </c>
      <c r="E42" s="116">
        <f>'４月'!K42</f>
        <v>3545826</v>
      </c>
      <c r="F42" s="112"/>
      <c r="G42" s="111"/>
      <c r="H42" s="110"/>
      <c r="I42" s="109"/>
      <c r="J42" s="108">
        <f t="shared" si="0"/>
        <v>11536</v>
      </c>
      <c r="K42" s="107">
        <f t="shared" si="0"/>
        <v>3545826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'４月'!J43</f>
        <v>4269</v>
      </c>
      <c r="E43" s="116">
        <f>'４月'!K43</f>
        <v>1235551</v>
      </c>
      <c r="F43" s="112"/>
      <c r="G43" s="111"/>
      <c r="H43" s="110"/>
      <c r="I43" s="109"/>
      <c r="J43" s="108">
        <f t="shared" si="0"/>
        <v>4269</v>
      </c>
      <c r="K43" s="107">
        <f t="shared" si="0"/>
        <v>1235551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'４月'!J44</f>
        <v>53</v>
      </c>
      <c r="E44" s="116">
        <f>'４月'!K44</f>
        <v>77760</v>
      </c>
      <c r="F44" s="112"/>
      <c r="G44" s="111"/>
      <c r="H44" s="110"/>
      <c r="I44" s="109"/>
      <c r="J44" s="108">
        <f t="shared" si="0"/>
        <v>53</v>
      </c>
      <c r="K44" s="107">
        <f t="shared" si="0"/>
        <v>77760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'４月'!J45</f>
        <v>10067</v>
      </c>
      <c r="E45" s="116">
        <f>'４月'!K45</f>
        <v>3962672</v>
      </c>
      <c r="F45" s="112"/>
      <c r="G45" s="137"/>
      <c r="H45" s="110"/>
      <c r="I45" s="109"/>
      <c r="J45" s="108">
        <f t="shared" si="0"/>
        <v>10067</v>
      </c>
      <c r="K45" s="107">
        <f t="shared" si="0"/>
        <v>3962672</v>
      </c>
      <c r="L45" s="106"/>
    </row>
    <row r="46" spans="2:12" ht="20.25" customHeight="1">
      <c r="B46" s="21">
        <v>37</v>
      </c>
      <c r="C46" s="22" t="s">
        <v>41</v>
      </c>
      <c r="D46" s="120">
        <f>'４月'!J46</f>
        <v>6274</v>
      </c>
      <c r="E46" s="116">
        <f>'４月'!K46</f>
        <v>1271255</v>
      </c>
      <c r="F46" s="105"/>
      <c r="G46" s="104"/>
      <c r="H46" s="103"/>
      <c r="I46" s="102"/>
      <c r="J46" s="101">
        <f t="shared" si="0"/>
        <v>6274</v>
      </c>
      <c r="K46" s="100">
        <f t="shared" si="0"/>
        <v>1271255</v>
      </c>
      <c r="L46" s="99"/>
    </row>
    <row r="47" spans="2:12" ht="32.25" customHeight="1">
      <c r="B47" s="21">
        <v>38</v>
      </c>
      <c r="C47" s="22" t="s">
        <v>42</v>
      </c>
      <c r="D47" s="120">
        <f>'４月'!J47</f>
        <v>6425</v>
      </c>
      <c r="E47" s="116">
        <f>'４月'!K47</f>
        <v>1958209</v>
      </c>
      <c r="F47" s="105"/>
      <c r="G47" s="104"/>
      <c r="H47" s="103"/>
      <c r="I47" s="102"/>
      <c r="J47" s="101">
        <f t="shared" si="0"/>
        <v>6425</v>
      </c>
      <c r="K47" s="100">
        <f t="shared" si="0"/>
        <v>1958209</v>
      </c>
      <c r="L47" s="99"/>
    </row>
    <row r="48" spans="2:12" ht="20.25" customHeight="1">
      <c r="B48" s="21">
        <v>39</v>
      </c>
      <c r="C48" s="22" t="s">
        <v>43</v>
      </c>
      <c r="D48" s="120">
        <f>'４月'!J48</f>
        <v>0</v>
      </c>
      <c r="E48" s="116">
        <f>'４月'!K48</f>
        <v>0</v>
      </c>
      <c r="F48" s="105"/>
      <c r="G48" s="104"/>
      <c r="H48" s="103"/>
      <c r="I48" s="102"/>
      <c r="J48" s="101">
        <f t="shared" si="0"/>
        <v>0</v>
      </c>
      <c r="K48" s="100">
        <f t="shared" si="0"/>
        <v>0</v>
      </c>
      <c r="L48" s="99"/>
    </row>
    <row r="49" spans="2:12" ht="20.25" customHeight="1" thickBot="1">
      <c r="B49" s="23">
        <v>40</v>
      </c>
      <c r="C49" s="24" t="s">
        <v>50</v>
      </c>
      <c r="D49" s="120">
        <f>'４月'!J49</f>
        <v>5552</v>
      </c>
      <c r="E49" s="116">
        <f>'４月'!K49</f>
        <v>1973534</v>
      </c>
      <c r="F49" s="98"/>
      <c r="G49" s="97"/>
      <c r="H49" s="96"/>
      <c r="I49" s="95"/>
      <c r="J49" s="94">
        <f t="shared" si="0"/>
        <v>5552</v>
      </c>
      <c r="K49" s="93">
        <f t="shared" si="0"/>
        <v>1973534</v>
      </c>
      <c r="L49" s="92"/>
    </row>
    <row r="50" spans="2:12" ht="21" customHeight="1" thickBot="1" thickTop="1">
      <c r="B50" s="140" t="s">
        <v>46</v>
      </c>
      <c r="C50" s="141"/>
      <c r="D50" s="91">
        <f aca="true" t="shared" si="1" ref="D50:I50">SUM(D10:D49)</f>
        <v>256024</v>
      </c>
      <c r="E50" s="90">
        <f t="shared" si="1"/>
        <v>65959402</v>
      </c>
      <c r="F50" s="89">
        <f t="shared" si="1"/>
        <v>0</v>
      </c>
      <c r="G50" s="87">
        <f t="shared" si="1"/>
        <v>0</v>
      </c>
      <c r="H50" s="89">
        <f t="shared" si="1"/>
        <v>0</v>
      </c>
      <c r="I50" s="87">
        <f t="shared" si="1"/>
        <v>0</v>
      </c>
      <c r="J50" s="88">
        <f t="shared" si="0"/>
        <v>256024</v>
      </c>
      <c r="K50" s="87">
        <f t="shared" si="0"/>
        <v>65959402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2">
      <pane xSplit="5" ySplit="8" topLeftCell="F43" activePane="bottomRight" state="frozen"/>
      <selection pane="topLeft" activeCell="A2" sqref="A2"/>
      <selection pane="topRight" activeCell="F2" sqref="F2"/>
      <selection pane="bottomLeft" activeCell="A10" sqref="A10"/>
      <selection pane="bottomRight" activeCell="F10" sqref="F10:I49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平成30年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66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'５月'!J10</f>
        <v>19647</v>
      </c>
      <c r="E10" s="116">
        <f>'５月'!K10</f>
        <v>4910597</v>
      </c>
      <c r="F10" s="119"/>
      <c r="G10" s="118"/>
      <c r="H10" s="117"/>
      <c r="I10" s="116"/>
      <c r="J10" s="115">
        <f aca="true" t="shared" si="0" ref="J10:K50">D10+F10-H10</f>
        <v>19647</v>
      </c>
      <c r="K10" s="114">
        <f t="shared" si="0"/>
        <v>4910597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'５月'!J11</f>
        <v>994</v>
      </c>
      <c r="E11" s="116">
        <f>'５月'!K11</f>
        <v>121080</v>
      </c>
      <c r="F11" s="105"/>
      <c r="G11" s="104"/>
      <c r="H11" s="103"/>
      <c r="I11" s="102"/>
      <c r="J11" s="101">
        <f t="shared" si="0"/>
        <v>994</v>
      </c>
      <c r="K11" s="100">
        <f t="shared" si="0"/>
        <v>121080</v>
      </c>
      <c r="L11" s="99"/>
    </row>
    <row r="12" spans="2:12" ht="20.25" customHeight="1">
      <c r="B12" s="21">
        <v>3</v>
      </c>
      <c r="C12" s="22" t="s">
        <v>8</v>
      </c>
      <c r="D12" s="120">
        <f>'５月'!J12</f>
        <v>111</v>
      </c>
      <c r="E12" s="116">
        <f>'５月'!K12</f>
        <v>14538</v>
      </c>
      <c r="F12" s="105"/>
      <c r="G12" s="104"/>
      <c r="H12" s="103"/>
      <c r="I12" s="102"/>
      <c r="J12" s="101">
        <f t="shared" si="0"/>
        <v>111</v>
      </c>
      <c r="K12" s="100">
        <f t="shared" si="0"/>
        <v>14538</v>
      </c>
      <c r="L12" s="99"/>
    </row>
    <row r="13" spans="2:12" ht="20.25" customHeight="1">
      <c r="B13" s="21">
        <v>4</v>
      </c>
      <c r="C13" s="22" t="s">
        <v>9</v>
      </c>
      <c r="D13" s="120">
        <f>'５月'!J13</f>
        <v>5067</v>
      </c>
      <c r="E13" s="116">
        <f>'５月'!K13</f>
        <v>1248027</v>
      </c>
      <c r="F13" s="105"/>
      <c r="G13" s="104"/>
      <c r="H13" s="103"/>
      <c r="I13" s="102"/>
      <c r="J13" s="101">
        <f t="shared" si="0"/>
        <v>5067</v>
      </c>
      <c r="K13" s="100">
        <f t="shared" si="0"/>
        <v>1248027</v>
      </c>
      <c r="L13" s="99"/>
    </row>
    <row r="14" spans="2:12" ht="20.25" customHeight="1">
      <c r="B14" s="21">
        <v>5</v>
      </c>
      <c r="C14" s="22" t="s">
        <v>10</v>
      </c>
      <c r="D14" s="120">
        <f>'５月'!J14</f>
        <v>0</v>
      </c>
      <c r="E14" s="116">
        <f>'５月'!K14</f>
        <v>0</v>
      </c>
      <c r="F14" s="105"/>
      <c r="G14" s="104"/>
      <c r="H14" s="103"/>
      <c r="I14" s="102"/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'５月'!J15</f>
        <v>0</v>
      </c>
      <c r="E15" s="116">
        <f>'５月'!K15</f>
        <v>0</v>
      </c>
      <c r="F15" s="105"/>
      <c r="G15" s="104"/>
      <c r="H15" s="103"/>
      <c r="I15" s="102"/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'５月'!J16</f>
        <v>0</v>
      </c>
      <c r="E16" s="116">
        <f>'５月'!K16</f>
        <v>0</v>
      </c>
      <c r="F16" s="105"/>
      <c r="G16" s="104"/>
      <c r="H16" s="103"/>
      <c r="I16" s="102"/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'５月'!J17</f>
        <v>2268</v>
      </c>
      <c r="E17" s="116">
        <f>'５月'!K17</f>
        <v>6926087</v>
      </c>
      <c r="F17" s="105"/>
      <c r="G17" s="104"/>
      <c r="H17" s="103"/>
      <c r="I17" s="102"/>
      <c r="J17" s="101">
        <f t="shared" si="0"/>
        <v>2268</v>
      </c>
      <c r="K17" s="100">
        <f t="shared" si="0"/>
        <v>6926087</v>
      </c>
      <c r="L17" s="99"/>
    </row>
    <row r="18" spans="2:12" ht="20.25" customHeight="1">
      <c r="B18" s="21">
        <v>9</v>
      </c>
      <c r="C18" s="22" t="s">
        <v>14</v>
      </c>
      <c r="D18" s="120">
        <f>'５月'!J18</f>
        <v>121</v>
      </c>
      <c r="E18" s="116">
        <f>'５月'!K18</f>
        <v>16885</v>
      </c>
      <c r="F18" s="105"/>
      <c r="G18" s="104"/>
      <c r="H18" s="103"/>
      <c r="I18" s="102"/>
      <c r="J18" s="101">
        <f t="shared" si="0"/>
        <v>121</v>
      </c>
      <c r="K18" s="100">
        <f t="shared" si="0"/>
        <v>16885</v>
      </c>
      <c r="L18" s="99"/>
    </row>
    <row r="19" spans="2:12" ht="20.25" customHeight="1">
      <c r="B19" s="21">
        <v>10</v>
      </c>
      <c r="C19" s="22" t="s">
        <v>15</v>
      </c>
      <c r="D19" s="120">
        <f>'５月'!J19</f>
        <v>0</v>
      </c>
      <c r="E19" s="116">
        <f>'５月'!K19</f>
        <v>0</v>
      </c>
      <c r="F19" s="105"/>
      <c r="G19" s="104"/>
      <c r="H19" s="103"/>
      <c r="I19" s="102"/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'５月'!J20</f>
        <v>0</v>
      </c>
      <c r="E20" s="116">
        <f>'５月'!K20</f>
        <v>0</v>
      </c>
      <c r="F20" s="105"/>
      <c r="G20" s="104"/>
      <c r="H20" s="103"/>
      <c r="I20" s="102"/>
      <c r="J20" s="101">
        <f t="shared" si="0"/>
        <v>0</v>
      </c>
      <c r="K20" s="100">
        <f t="shared" si="0"/>
        <v>0</v>
      </c>
      <c r="L20" s="99"/>
    </row>
    <row r="21" spans="2:12" ht="20.25" customHeight="1">
      <c r="B21" s="21">
        <v>12</v>
      </c>
      <c r="C21" s="22" t="s">
        <v>17</v>
      </c>
      <c r="D21" s="120">
        <f>'５月'!J21</f>
        <v>0</v>
      </c>
      <c r="E21" s="116">
        <f>'５月'!K21</f>
        <v>0</v>
      </c>
      <c r="F21" s="105"/>
      <c r="G21" s="104"/>
      <c r="H21" s="103"/>
      <c r="I21" s="102"/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'５月'!J22</f>
        <v>8428</v>
      </c>
      <c r="E22" s="116">
        <f>'５月'!K22</f>
        <v>1076987</v>
      </c>
      <c r="F22" s="105"/>
      <c r="G22" s="104"/>
      <c r="H22" s="103"/>
      <c r="I22" s="102"/>
      <c r="J22" s="101">
        <f t="shared" si="0"/>
        <v>8428</v>
      </c>
      <c r="K22" s="100">
        <f t="shared" si="0"/>
        <v>1076987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'５月'!J23</f>
        <v>2020</v>
      </c>
      <c r="E23" s="116">
        <f>'５月'!K23</f>
        <v>1687885</v>
      </c>
      <c r="F23" s="112"/>
      <c r="G23" s="111"/>
      <c r="H23" s="110"/>
      <c r="I23" s="109"/>
      <c r="J23" s="108">
        <f t="shared" si="0"/>
        <v>2020</v>
      </c>
      <c r="K23" s="107">
        <f t="shared" si="0"/>
        <v>1687885</v>
      </c>
      <c r="L23" s="106"/>
    </row>
    <row r="24" spans="2:12" ht="20.25" customHeight="1">
      <c r="B24" s="21">
        <v>15</v>
      </c>
      <c r="C24" s="22" t="s">
        <v>20</v>
      </c>
      <c r="D24" s="120">
        <f>'５月'!J24</f>
        <v>25499</v>
      </c>
      <c r="E24" s="116">
        <f>'５月'!K24</f>
        <v>3181792</v>
      </c>
      <c r="F24" s="105"/>
      <c r="G24" s="104"/>
      <c r="H24" s="103"/>
      <c r="I24" s="102"/>
      <c r="J24" s="101">
        <f t="shared" si="0"/>
        <v>25499</v>
      </c>
      <c r="K24" s="100">
        <f t="shared" si="0"/>
        <v>3181792</v>
      </c>
      <c r="L24" s="99"/>
    </row>
    <row r="25" spans="2:12" ht="20.25" customHeight="1">
      <c r="B25" s="21">
        <v>16</v>
      </c>
      <c r="C25" s="22" t="s">
        <v>21</v>
      </c>
      <c r="D25" s="120">
        <f>'５月'!J25</f>
        <v>7631</v>
      </c>
      <c r="E25" s="116">
        <f>'５月'!K25</f>
        <v>4185302</v>
      </c>
      <c r="F25" s="105"/>
      <c r="G25" s="104"/>
      <c r="H25" s="103"/>
      <c r="I25" s="102"/>
      <c r="J25" s="101">
        <f t="shared" si="0"/>
        <v>7631</v>
      </c>
      <c r="K25" s="100">
        <f t="shared" si="0"/>
        <v>4185302</v>
      </c>
      <c r="L25" s="99"/>
    </row>
    <row r="26" spans="2:12" ht="20.25" customHeight="1">
      <c r="B26" s="21">
        <v>17</v>
      </c>
      <c r="C26" s="22" t="s">
        <v>22</v>
      </c>
      <c r="D26" s="120">
        <f>'５月'!J26</f>
        <v>19745</v>
      </c>
      <c r="E26" s="116">
        <f>'５月'!K26</f>
        <v>8918362</v>
      </c>
      <c r="F26" s="105"/>
      <c r="G26" s="104"/>
      <c r="H26" s="103"/>
      <c r="I26" s="102"/>
      <c r="J26" s="101">
        <f t="shared" si="0"/>
        <v>19745</v>
      </c>
      <c r="K26" s="100">
        <f t="shared" si="0"/>
        <v>8918362</v>
      </c>
      <c r="L26" s="99"/>
    </row>
    <row r="27" spans="2:12" ht="20.25" customHeight="1">
      <c r="B27" s="21">
        <v>18</v>
      </c>
      <c r="C27" s="22" t="s">
        <v>51</v>
      </c>
      <c r="D27" s="120">
        <f>'５月'!J27</f>
        <v>2133</v>
      </c>
      <c r="E27" s="116">
        <f>'５月'!K27</f>
        <v>345200</v>
      </c>
      <c r="F27" s="105"/>
      <c r="G27" s="104"/>
      <c r="H27" s="103"/>
      <c r="I27" s="102"/>
      <c r="J27" s="101">
        <f t="shared" si="0"/>
        <v>2133</v>
      </c>
      <c r="K27" s="100">
        <f t="shared" si="0"/>
        <v>345200</v>
      </c>
      <c r="L27" s="99"/>
    </row>
    <row r="28" spans="2:12" ht="20.25" customHeight="1">
      <c r="B28" s="21">
        <v>19</v>
      </c>
      <c r="C28" s="22" t="s">
        <v>23</v>
      </c>
      <c r="D28" s="120">
        <f>'５月'!J28</f>
        <v>440</v>
      </c>
      <c r="E28" s="116">
        <f>'５月'!K28</f>
        <v>48400</v>
      </c>
      <c r="F28" s="105"/>
      <c r="G28" s="104"/>
      <c r="H28" s="103"/>
      <c r="I28" s="102"/>
      <c r="J28" s="101">
        <f t="shared" si="0"/>
        <v>440</v>
      </c>
      <c r="K28" s="100">
        <f t="shared" si="0"/>
        <v>48400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'５月'!J29</f>
        <v>1179</v>
      </c>
      <c r="E29" s="116">
        <f>'５月'!K29</f>
        <v>403545</v>
      </c>
      <c r="F29" s="74"/>
      <c r="G29" s="111"/>
      <c r="H29" s="110"/>
      <c r="I29" s="109"/>
      <c r="J29" s="108">
        <f t="shared" si="0"/>
        <v>1179</v>
      </c>
      <c r="K29" s="107">
        <f t="shared" si="0"/>
        <v>403545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'５月'!J30</f>
        <v>1481</v>
      </c>
      <c r="E30" s="116">
        <f>'５月'!K30</f>
        <v>937668</v>
      </c>
      <c r="F30" s="112"/>
      <c r="G30" s="111"/>
      <c r="H30" s="110"/>
      <c r="I30" s="109"/>
      <c r="J30" s="108">
        <f t="shared" si="0"/>
        <v>1481</v>
      </c>
      <c r="K30" s="107">
        <f t="shared" si="0"/>
        <v>937668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'５月'!J31</f>
        <v>0</v>
      </c>
      <c r="E31" s="116">
        <f>'５月'!K31</f>
        <v>0</v>
      </c>
      <c r="F31" s="112"/>
      <c r="G31" s="111"/>
      <c r="H31" s="110"/>
      <c r="I31" s="109"/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'５月'!J32</f>
        <v>0</v>
      </c>
      <c r="E32" s="116">
        <f>'５月'!K32</f>
        <v>0</v>
      </c>
      <c r="F32" s="112"/>
      <c r="G32" s="111"/>
      <c r="H32" s="110"/>
      <c r="I32" s="109"/>
      <c r="J32" s="108">
        <f t="shared" si="0"/>
        <v>0</v>
      </c>
      <c r="K32" s="107">
        <f t="shared" si="0"/>
        <v>0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'５月'!J33</f>
        <v>27674</v>
      </c>
      <c r="E33" s="116">
        <f>'５月'!K33</f>
        <v>8287504</v>
      </c>
      <c r="F33" s="112"/>
      <c r="G33" s="111"/>
      <c r="H33" s="72"/>
      <c r="I33" s="109"/>
      <c r="J33" s="108">
        <f t="shared" si="0"/>
        <v>27674</v>
      </c>
      <c r="K33" s="107">
        <f t="shared" si="0"/>
        <v>8287504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'５月'!J34</f>
        <v>83840</v>
      </c>
      <c r="E34" s="116">
        <f>'５月'!K34</f>
        <v>7854758</v>
      </c>
      <c r="F34" s="112"/>
      <c r="G34" s="111"/>
      <c r="H34" s="110"/>
      <c r="I34" s="109"/>
      <c r="J34" s="108">
        <f t="shared" si="0"/>
        <v>83840</v>
      </c>
      <c r="K34" s="107">
        <f t="shared" si="0"/>
        <v>7854758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'５月'!J35</f>
        <v>1363</v>
      </c>
      <c r="E35" s="116">
        <f>'５月'!K35</f>
        <v>132948</v>
      </c>
      <c r="F35" s="112"/>
      <c r="G35" s="111"/>
      <c r="H35" s="110"/>
      <c r="I35" s="109"/>
      <c r="J35" s="108">
        <f t="shared" si="0"/>
        <v>1363</v>
      </c>
      <c r="K35" s="107">
        <f t="shared" si="0"/>
        <v>132948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'５月'!J36</f>
        <v>264</v>
      </c>
      <c r="E36" s="116">
        <f>'５月'!K36</f>
        <v>168710</v>
      </c>
      <c r="F36" s="112"/>
      <c r="G36" s="111"/>
      <c r="H36" s="110"/>
      <c r="I36" s="109"/>
      <c r="J36" s="108">
        <f t="shared" si="0"/>
        <v>264</v>
      </c>
      <c r="K36" s="107">
        <f t="shared" si="0"/>
        <v>168710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'５月'!J37</f>
        <v>0</v>
      </c>
      <c r="E37" s="116">
        <f>'５月'!K37</f>
        <v>0</v>
      </c>
      <c r="F37" s="112"/>
      <c r="G37" s="111"/>
      <c r="H37" s="110"/>
      <c r="I37" s="109"/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'５月'!J38</f>
        <v>739</v>
      </c>
      <c r="E38" s="116">
        <f>'５月'!K38</f>
        <v>143920</v>
      </c>
      <c r="F38" s="112"/>
      <c r="G38" s="111"/>
      <c r="H38" s="110"/>
      <c r="I38" s="109"/>
      <c r="J38" s="108">
        <f t="shared" si="0"/>
        <v>739</v>
      </c>
      <c r="K38" s="107">
        <f t="shared" si="0"/>
        <v>143920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'５月'!J39</f>
        <v>1204</v>
      </c>
      <c r="E39" s="116">
        <f>'５月'!K39</f>
        <v>1324400</v>
      </c>
      <c r="F39" s="112"/>
      <c r="G39" s="111"/>
      <c r="H39" s="110"/>
      <c r="I39" s="109"/>
      <c r="J39" s="108">
        <f t="shared" si="0"/>
        <v>1204</v>
      </c>
      <c r="K39" s="107">
        <f t="shared" si="0"/>
        <v>1324400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'５月'!J40</f>
        <v>0</v>
      </c>
      <c r="E40" s="116">
        <f>'５月'!K40</f>
        <v>0</v>
      </c>
      <c r="F40" s="112"/>
      <c r="G40" s="111"/>
      <c r="H40" s="110"/>
      <c r="I40" s="109"/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'５月'!J41</f>
        <v>0</v>
      </c>
      <c r="E41" s="116">
        <f>'５月'!K41</f>
        <v>0</v>
      </c>
      <c r="F41" s="112"/>
      <c r="G41" s="111"/>
      <c r="H41" s="110"/>
      <c r="I41" s="109"/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'５月'!J42</f>
        <v>11536</v>
      </c>
      <c r="E42" s="116">
        <f>'５月'!K42</f>
        <v>3545826</v>
      </c>
      <c r="F42" s="112"/>
      <c r="G42" s="111"/>
      <c r="H42" s="110"/>
      <c r="I42" s="109"/>
      <c r="J42" s="108">
        <f t="shared" si="0"/>
        <v>11536</v>
      </c>
      <c r="K42" s="107">
        <f t="shared" si="0"/>
        <v>3545826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'５月'!J43</f>
        <v>4269</v>
      </c>
      <c r="E43" s="116">
        <f>'５月'!K43</f>
        <v>1235551</v>
      </c>
      <c r="F43" s="112"/>
      <c r="G43" s="111"/>
      <c r="H43" s="110"/>
      <c r="I43" s="109"/>
      <c r="J43" s="108">
        <f t="shared" si="0"/>
        <v>4269</v>
      </c>
      <c r="K43" s="107">
        <f t="shared" si="0"/>
        <v>1235551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'５月'!J44</f>
        <v>53</v>
      </c>
      <c r="E44" s="116">
        <f>'５月'!K44</f>
        <v>77760</v>
      </c>
      <c r="F44" s="112"/>
      <c r="G44" s="111"/>
      <c r="H44" s="110"/>
      <c r="I44" s="109"/>
      <c r="J44" s="108">
        <f t="shared" si="0"/>
        <v>53</v>
      </c>
      <c r="K44" s="107">
        <f t="shared" si="0"/>
        <v>77760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'５月'!J45</f>
        <v>10067</v>
      </c>
      <c r="E45" s="116">
        <f>'５月'!K45</f>
        <v>3962672</v>
      </c>
      <c r="F45" s="112"/>
      <c r="G45" s="111"/>
      <c r="H45" s="110"/>
      <c r="I45" s="109"/>
      <c r="J45" s="108">
        <f t="shared" si="0"/>
        <v>10067</v>
      </c>
      <c r="K45" s="107">
        <f t="shared" si="0"/>
        <v>3962672</v>
      </c>
      <c r="L45" s="106"/>
    </row>
    <row r="46" spans="2:12" ht="20.25" customHeight="1">
      <c r="B46" s="21">
        <v>37</v>
      </c>
      <c r="C46" s="22" t="s">
        <v>41</v>
      </c>
      <c r="D46" s="120">
        <f>'５月'!J46</f>
        <v>6274</v>
      </c>
      <c r="E46" s="116">
        <f>'５月'!K46</f>
        <v>1271255</v>
      </c>
      <c r="F46" s="105"/>
      <c r="G46" s="104"/>
      <c r="H46" s="103"/>
      <c r="I46" s="102"/>
      <c r="J46" s="101">
        <f t="shared" si="0"/>
        <v>6274</v>
      </c>
      <c r="K46" s="100">
        <f t="shared" si="0"/>
        <v>1271255</v>
      </c>
      <c r="L46" s="99"/>
    </row>
    <row r="47" spans="2:12" ht="32.25" customHeight="1">
      <c r="B47" s="21">
        <v>38</v>
      </c>
      <c r="C47" s="22" t="s">
        <v>42</v>
      </c>
      <c r="D47" s="120">
        <f>'５月'!J47</f>
        <v>6425</v>
      </c>
      <c r="E47" s="116">
        <f>'５月'!K47</f>
        <v>1958209</v>
      </c>
      <c r="F47" s="105"/>
      <c r="G47" s="104"/>
      <c r="H47" s="103"/>
      <c r="I47" s="102"/>
      <c r="J47" s="101">
        <f t="shared" si="0"/>
        <v>6425</v>
      </c>
      <c r="K47" s="100">
        <f t="shared" si="0"/>
        <v>1958209</v>
      </c>
      <c r="L47" s="99"/>
    </row>
    <row r="48" spans="2:12" ht="20.25" customHeight="1">
      <c r="B48" s="21">
        <v>39</v>
      </c>
      <c r="C48" s="22" t="s">
        <v>43</v>
      </c>
      <c r="D48" s="120">
        <f>'５月'!J48</f>
        <v>0</v>
      </c>
      <c r="E48" s="116">
        <f>'５月'!K48</f>
        <v>0</v>
      </c>
      <c r="F48" s="105"/>
      <c r="G48" s="104"/>
      <c r="H48" s="103"/>
      <c r="I48" s="102"/>
      <c r="J48" s="101">
        <f t="shared" si="0"/>
        <v>0</v>
      </c>
      <c r="K48" s="100">
        <f t="shared" si="0"/>
        <v>0</v>
      </c>
      <c r="L48" s="99"/>
    </row>
    <row r="49" spans="2:12" ht="20.25" customHeight="1" thickBot="1">
      <c r="B49" s="23">
        <v>40</v>
      </c>
      <c r="C49" s="24" t="s">
        <v>50</v>
      </c>
      <c r="D49" s="120">
        <f>'５月'!J49</f>
        <v>5552</v>
      </c>
      <c r="E49" s="116">
        <f>'５月'!K49</f>
        <v>1973534</v>
      </c>
      <c r="F49" s="98"/>
      <c r="G49" s="97"/>
      <c r="H49" s="96"/>
      <c r="I49" s="95"/>
      <c r="J49" s="94">
        <f t="shared" si="0"/>
        <v>5552</v>
      </c>
      <c r="K49" s="93">
        <f t="shared" si="0"/>
        <v>1973534</v>
      </c>
      <c r="L49" s="92"/>
    </row>
    <row r="50" spans="2:12" ht="21" customHeight="1" thickBot="1" thickTop="1">
      <c r="B50" s="140" t="s">
        <v>46</v>
      </c>
      <c r="C50" s="141"/>
      <c r="D50" s="91">
        <f aca="true" t="shared" si="1" ref="D50:I50">SUM(D10:D49)</f>
        <v>256024</v>
      </c>
      <c r="E50" s="90">
        <f t="shared" si="1"/>
        <v>65959402</v>
      </c>
      <c r="F50" s="89">
        <f t="shared" si="1"/>
        <v>0</v>
      </c>
      <c r="G50" s="87">
        <f t="shared" si="1"/>
        <v>0</v>
      </c>
      <c r="H50" s="89">
        <f t="shared" si="1"/>
        <v>0</v>
      </c>
      <c r="I50" s="87">
        <f t="shared" si="1"/>
        <v>0</v>
      </c>
      <c r="J50" s="88">
        <f t="shared" si="0"/>
        <v>256024</v>
      </c>
      <c r="K50" s="87">
        <f t="shared" si="0"/>
        <v>65959402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5" ySplit="9" topLeftCell="F46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F10" sqref="F10:I49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平成30年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67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'６月'!J10</f>
        <v>19647</v>
      </c>
      <c r="E10" s="116">
        <f>'６月'!K10</f>
        <v>4910597</v>
      </c>
      <c r="F10" s="119"/>
      <c r="G10" s="118"/>
      <c r="H10" s="117"/>
      <c r="I10" s="116"/>
      <c r="J10" s="115">
        <f aca="true" t="shared" si="0" ref="J10:K50">D10+F10-H10</f>
        <v>19647</v>
      </c>
      <c r="K10" s="114">
        <f t="shared" si="0"/>
        <v>4910597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'６月'!J11</f>
        <v>994</v>
      </c>
      <c r="E11" s="116">
        <f>'６月'!K11</f>
        <v>121080</v>
      </c>
      <c r="F11" s="105"/>
      <c r="G11" s="104"/>
      <c r="H11" s="103"/>
      <c r="I11" s="102"/>
      <c r="J11" s="101">
        <f t="shared" si="0"/>
        <v>994</v>
      </c>
      <c r="K11" s="100">
        <f t="shared" si="0"/>
        <v>121080</v>
      </c>
      <c r="L11" s="99"/>
    </row>
    <row r="12" spans="2:12" ht="20.25" customHeight="1">
      <c r="B12" s="21">
        <v>3</v>
      </c>
      <c r="C12" s="22" t="s">
        <v>8</v>
      </c>
      <c r="D12" s="120">
        <f>'６月'!J12</f>
        <v>111</v>
      </c>
      <c r="E12" s="116">
        <f>'６月'!K12</f>
        <v>14538</v>
      </c>
      <c r="F12" s="105"/>
      <c r="G12" s="104"/>
      <c r="H12" s="103"/>
      <c r="I12" s="102"/>
      <c r="J12" s="101">
        <f t="shared" si="0"/>
        <v>111</v>
      </c>
      <c r="K12" s="100">
        <f t="shared" si="0"/>
        <v>14538</v>
      </c>
      <c r="L12" s="99"/>
    </row>
    <row r="13" spans="2:12" ht="20.25" customHeight="1">
      <c r="B13" s="21">
        <v>4</v>
      </c>
      <c r="C13" s="22" t="s">
        <v>9</v>
      </c>
      <c r="D13" s="120">
        <f>'６月'!J13</f>
        <v>5067</v>
      </c>
      <c r="E13" s="116">
        <f>'６月'!K13</f>
        <v>1248027</v>
      </c>
      <c r="F13" s="105"/>
      <c r="G13" s="104"/>
      <c r="H13" s="103"/>
      <c r="I13" s="102"/>
      <c r="J13" s="101">
        <f t="shared" si="0"/>
        <v>5067</v>
      </c>
      <c r="K13" s="100">
        <f t="shared" si="0"/>
        <v>1248027</v>
      </c>
      <c r="L13" s="99"/>
    </row>
    <row r="14" spans="2:12" ht="20.25" customHeight="1">
      <c r="B14" s="21">
        <v>5</v>
      </c>
      <c r="C14" s="22" t="s">
        <v>10</v>
      </c>
      <c r="D14" s="120">
        <f>'６月'!J14</f>
        <v>0</v>
      </c>
      <c r="E14" s="116">
        <f>'６月'!K14</f>
        <v>0</v>
      </c>
      <c r="F14" s="105"/>
      <c r="G14" s="104"/>
      <c r="H14" s="103"/>
      <c r="I14" s="102"/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'６月'!J15</f>
        <v>0</v>
      </c>
      <c r="E15" s="116">
        <f>'６月'!K15</f>
        <v>0</v>
      </c>
      <c r="F15" s="105"/>
      <c r="G15" s="104"/>
      <c r="H15" s="103"/>
      <c r="I15" s="102"/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'６月'!J16</f>
        <v>0</v>
      </c>
      <c r="E16" s="116">
        <f>'６月'!K16</f>
        <v>0</v>
      </c>
      <c r="F16" s="105"/>
      <c r="G16" s="104"/>
      <c r="H16" s="103"/>
      <c r="I16" s="102"/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'６月'!J17</f>
        <v>2268</v>
      </c>
      <c r="E17" s="116">
        <f>'６月'!K17</f>
        <v>6926087</v>
      </c>
      <c r="F17" s="105"/>
      <c r="G17" s="104"/>
      <c r="H17" s="103"/>
      <c r="I17" s="102"/>
      <c r="J17" s="101">
        <f t="shared" si="0"/>
        <v>2268</v>
      </c>
      <c r="K17" s="100">
        <f t="shared" si="0"/>
        <v>6926087</v>
      </c>
      <c r="L17" s="99"/>
    </row>
    <row r="18" spans="2:12" ht="20.25" customHeight="1">
      <c r="B18" s="21">
        <v>9</v>
      </c>
      <c r="C18" s="22" t="s">
        <v>14</v>
      </c>
      <c r="D18" s="120">
        <f>'６月'!J18</f>
        <v>121</v>
      </c>
      <c r="E18" s="116">
        <f>'６月'!K18</f>
        <v>16885</v>
      </c>
      <c r="F18" s="105"/>
      <c r="G18" s="104"/>
      <c r="H18" s="103"/>
      <c r="I18" s="102"/>
      <c r="J18" s="101">
        <f t="shared" si="0"/>
        <v>121</v>
      </c>
      <c r="K18" s="100">
        <f t="shared" si="0"/>
        <v>16885</v>
      </c>
      <c r="L18" s="99"/>
    </row>
    <row r="19" spans="2:12" ht="20.25" customHeight="1">
      <c r="B19" s="21">
        <v>10</v>
      </c>
      <c r="C19" s="22" t="s">
        <v>15</v>
      </c>
      <c r="D19" s="120">
        <f>'６月'!J19</f>
        <v>0</v>
      </c>
      <c r="E19" s="116">
        <f>'６月'!K19</f>
        <v>0</v>
      </c>
      <c r="F19" s="105"/>
      <c r="G19" s="104"/>
      <c r="H19" s="103"/>
      <c r="I19" s="102"/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'６月'!J20</f>
        <v>0</v>
      </c>
      <c r="E20" s="116">
        <f>'６月'!K20</f>
        <v>0</v>
      </c>
      <c r="F20" s="105"/>
      <c r="G20" s="104"/>
      <c r="H20" s="103"/>
      <c r="I20" s="102"/>
      <c r="J20" s="101">
        <f t="shared" si="0"/>
        <v>0</v>
      </c>
      <c r="K20" s="100">
        <f t="shared" si="0"/>
        <v>0</v>
      </c>
      <c r="L20" s="99"/>
    </row>
    <row r="21" spans="2:12" ht="20.25" customHeight="1">
      <c r="B21" s="21">
        <v>12</v>
      </c>
      <c r="C21" s="22" t="s">
        <v>17</v>
      </c>
      <c r="D21" s="120">
        <f>'６月'!J21</f>
        <v>0</v>
      </c>
      <c r="E21" s="116">
        <f>'６月'!K21</f>
        <v>0</v>
      </c>
      <c r="F21" s="105"/>
      <c r="G21" s="104"/>
      <c r="H21" s="103"/>
      <c r="I21" s="102"/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'６月'!J22</f>
        <v>8428</v>
      </c>
      <c r="E22" s="116">
        <f>'６月'!K22</f>
        <v>1076987</v>
      </c>
      <c r="F22" s="105"/>
      <c r="G22" s="104"/>
      <c r="H22" s="103"/>
      <c r="I22" s="102"/>
      <c r="J22" s="101">
        <f t="shared" si="0"/>
        <v>8428</v>
      </c>
      <c r="K22" s="100">
        <f t="shared" si="0"/>
        <v>1076987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'６月'!J23</f>
        <v>2020</v>
      </c>
      <c r="E23" s="116">
        <f>'６月'!K23</f>
        <v>1687885</v>
      </c>
      <c r="F23" s="112"/>
      <c r="G23" s="111"/>
      <c r="H23" s="110"/>
      <c r="I23" s="109"/>
      <c r="J23" s="108">
        <f t="shared" si="0"/>
        <v>2020</v>
      </c>
      <c r="K23" s="107">
        <f t="shared" si="0"/>
        <v>1687885</v>
      </c>
      <c r="L23" s="106"/>
    </row>
    <row r="24" spans="2:12" ht="20.25" customHeight="1">
      <c r="B24" s="21">
        <v>15</v>
      </c>
      <c r="C24" s="22" t="s">
        <v>20</v>
      </c>
      <c r="D24" s="120">
        <f>'６月'!J24</f>
        <v>25499</v>
      </c>
      <c r="E24" s="116">
        <f>'６月'!K24</f>
        <v>3181792</v>
      </c>
      <c r="F24" s="105"/>
      <c r="G24" s="104"/>
      <c r="H24" s="103"/>
      <c r="I24" s="102"/>
      <c r="J24" s="101">
        <f t="shared" si="0"/>
        <v>25499</v>
      </c>
      <c r="K24" s="100">
        <f t="shared" si="0"/>
        <v>3181792</v>
      </c>
      <c r="L24" s="99"/>
    </row>
    <row r="25" spans="2:12" ht="20.25" customHeight="1">
      <c r="B25" s="21">
        <v>16</v>
      </c>
      <c r="C25" s="22" t="s">
        <v>21</v>
      </c>
      <c r="D25" s="120">
        <f>'６月'!J25</f>
        <v>7631</v>
      </c>
      <c r="E25" s="116">
        <f>'６月'!K25</f>
        <v>4185302</v>
      </c>
      <c r="F25" s="105"/>
      <c r="G25" s="104"/>
      <c r="H25" s="103"/>
      <c r="I25" s="102"/>
      <c r="J25" s="101">
        <f t="shared" si="0"/>
        <v>7631</v>
      </c>
      <c r="K25" s="100">
        <f t="shared" si="0"/>
        <v>4185302</v>
      </c>
      <c r="L25" s="99"/>
    </row>
    <row r="26" spans="2:12" ht="20.25" customHeight="1">
      <c r="B26" s="21">
        <v>17</v>
      </c>
      <c r="C26" s="22" t="s">
        <v>22</v>
      </c>
      <c r="D26" s="120">
        <f>'６月'!J26</f>
        <v>19745</v>
      </c>
      <c r="E26" s="116">
        <f>'６月'!K26</f>
        <v>8918362</v>
      </c>
      <c r="F26" s="105"/>
      <c r="G26" s="104"/>
      <c r="H26" s="103"/>
      <c r="I26" s="102"/>
      <c r="J26" s="101">
        <f t="shared" si="0"/>
        <v>19745</v>
      </c>
      <c r="K26" s="100">
        <f t="shared" si="0"/>
        <v>8918362</v>
      </c>
      <c r="L26" s="99"/>
    </row>
    <row r="27" spans="2:12" ht="20.25" customHeight="1">
      <c r="B27" s="21">
        <v>18</v>
      </c>
      <c r="C27" s="22" t="s">
        <v>51</v>
      </c>
      <c r="D27" s="120">
        <f>'６月'!J27</f>
        <v>2133</v>
      </c>
      <c r="E27" s="116">
        <f>'６月'!K27</f>
        <v>345200</v>
      </c>
      <c r="F27" s="105"/>
      <c r="G27" s="104"/>
      <c r="H27" s="103"/>
      <c r="I27" s="102"/>
      <c r="J27" s="101">
        <f t="shared" si="0"/>
        <v>2133</v>
      </c>
      <c r="K27" s="100">
        <f t="shared" si="0"/>
        <v>345200</v>
      </c>
      <c r="L27" s="99"/>
    </row>
    <row r="28" spans="2:12" ht="20.25" customHeight="1">
      <c r="B28" s="21">
        <v>19</v>
      </c>
      <c r="C28" s="22" t="s">
        <v>23</v>
      </c>
      <c r="D28" s="120">
        <f>'６月'!J28</f>
        <v>440</v>
      </c>
      <c r="E28" s="116">
        <f>'６月'!K28</f>
        <v>48400</v>
      </c>
      <c r="F28" s="105"/>
      <c r="G28" s="104"/>
      <c r="H28" s="103"/>
      <c r="I28" s="102"/>
      <c r="J28" s="101">
        <f t="shared" si="0"/>
        <v>440</v>
      </c>
      <c r="K28" s="100">
        <f t="shared" si="0"/>
        <v>48400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'６月'!J29</f>
        <v>1179</v>
      </c>
      <c r="E29" s="116">
        <f>'６月'!K29</f>
        <v>403545</v>
      </c>
      <c r="F29" s="74"/>
      <c r="G29" s="111"/>
      <c r="H29" s="110"/>
      <c r="I29" s="109"/>
      <c r="J29" s="108">
        <f t="shared" si="0"/>
        <v>1179</v>
      </c>
      <c r="K29" s="107">
        <f t="shared" si="0"/>
        <v>403545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'６月'!J30</f>
        <v>1481</v>
      </c>
      <c r="E30" s="116">
        <f>'６月'!K30</f>
        <v>937668</v>
      </c>
      <c r="F30" s="112"/>
      <c r="G30" s="111"/>
      <c r="H30" s="110"/>
      <c r="I30" s="109"/>
      <c r="J30" s="108">
        <f t="shared" si="0"/>
        <v>1481</v>
      </c>
      <c r="K30" s="107">
        <f t="shared" si="0"/>
        <v>937668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'６月'!J31</f>
        <v>0</v>
      </c>
      <c r="E31" s="116">
        <f>'６月'!K31</f>
        <v>0</v>
      </c>
      <c r="F31" s="112"/>
      <c r="G31" s="111"/>
      <c r="H31" s="110"/>
      <c r="I31" s="109"/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'６月'!J32</f>
        <v>0</v>
      </c>
      <c r="E32" s="116">
        <f>'６月'!K32</f>
        <v>0</v>
      </c>
      <c r="F32" s="112"/>
      <c r="G32" s="111"/>
      <c r="H32" s="110"/>
      <c r="I32" s="109"/>
      <c r="J32" s="108">
        <f t="shared" si="0"/>
        <v>0</v>
      </c>
      <c r="K32" s="107">
        <f t="shared" si="0"/>
        <v>0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'６月'!J33</f>
        <v>27674</v>
      </c>
      <c r="E33" s="116">
        <f>'６月'!K33</f>
        <v>8287504</v>
      </c>
      <c r="F33" s="112"/>
      <c r="G33" s="111"/>
      <c r="H33" s="72"/>
      <c r="I33" s="109"/>
      <c r="J33" s="108">
        <f t="shared" si="0"/>
        <v>27674</v>
      </c>
      <c r="K33" s="107">
        <f t="shared" si="0"/>
        <v>8287504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'６月'!J34</f>
        <v>83840</v>
      </c>
      <c r="E34" s="116">
        <f>'６月'!K34</f>
        <v>7854758</v>
      </c>
      <c r="F34" s="112"/>
      <c r="G34" s="111"/>
      <c r="H34" s="110"/>
      <c r="I34" s="109"/>
      <c r="J34" s="108">
        <f t="shared" si="0"/>
        <v>83840</v>
      </c>
      <c r="K34" s="107">
        <f t="shared" si="0"/>
        <v>7854758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'６月'!J35</f>
        <v>1363</v>
      </c>
      <c r="E35" s="116">
        <f>'６月'!K35</f>
        <v>132948</v>
      </c>
      <c r="F35" s="112"/>
      <c r="G35" s="111"/>
      <c r="H35" s="110"/>
      <c r="I35" s="109"/>
      <c r="J35" s="108">
        <f t="shared" si="0"/>
        <v>1363</v>
      </c>
      <c r="K35" s="107">
        <f t="shared" si="0"/>
        <v>132948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'６月'!J36</f>
        <v>264</v>
      </c>
      <c r="E36" s="116">
        <f>'６月'!K36</f>
        <v>168710</v>
      </c>
      <c r="F36" s="112"/>
      <c r="G36" s="111"/>
      <c r="H36" s="110"/>
      <c r="I36" s="109"/>
      <c r="J36" s="108">
        <f t="shared" si="0"/>
        <v>264</v>
      </c>
      <c r="K36" s="107">
        <f t="shared" si="0"/>
        <v>168710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'６月'!J37</f>
        <v>0</v>
      </c>
      <c r="E37" s="116">
        <f>'６月'!K37</f>
        <v>0</v>
      </c>
      <c r="F37" s="112"/>
      <c r="G37" s="111"/>
      <c r="H37" s="110"/>
      <c r="I37" s="109"/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'６月'!J38</f>
        <v>739</v>
      </c>
      <c r="E38" s="116">
        <f>'６月'!K38</f>
        <v>143920</v>
      </c>
      <c r="F38" s="112"/>
      <c r="G38" s="111"/>
      <c r="H38" s="110"/>
      <c r="I38" s="109"/>
      <c r="J38" s="108">
        <f t="shared" si="0"/>
        <v>739</v>
      </c>
      <c r="K38" s="107">
        <f t="shared" si="0"/>
        <v>143920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'６月'!J39</f>
        <v>1204</v>
      </c>
      <c r="E39" s="116">
        <f>'６月'!K39</f>
        <v>1324400</v>
      </c>
      <c r="F39" s="112"/>
      <c r="G39" s="111"/>
      <c r="H39" s="110"/>
      <c r="I39" s="109"/>
      <c r="J39" s="108">
        <f t="shared" si="0"/>
        <v>1204</v>
      </c>
      <c r="K39" s="107">
        <f t="shared" si="0"/>
        <v>1324400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'６月'!J40</f>
        <v>0</v>
      </c>
      <c r="E40" s="116">
        <f>'６月'!K40</f>
        <v>0</v>
      </c>
      <c r="F40" s="112"/>
      <c r="G40" s="111"/>
      <c r="H40" s="110"/>
      <c r="I40" s="109"/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'６月'!J41</f>
        <v>0</v>
      </c>
      <c r="E41" s="116">
        <f>'６月'!K41</f>
        <v>0</v>
      </c>
      <c r="F41" s="112"/>
      <c r="G41" s="111"/>
      <c r="H41" s="110"/>
      <c r="I41" s="109"/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'６月'!J42</f>
        <v>11536</v>
      </c>
      <c r="E42" s="116">
        <f>'６月'!K42</f>
        <v>3545826</v>
      </c>
      <c r="F42" s="112"/>
      <c r="G42" s="111"/>
      <c r="H42" s="110"/>
      <c r="I42" s="109"/>
      <c r="J42" s="108">
        <f t="shared" si="0"/>
        <v>11536</v>
      </c>
      <c r="K42" s="107">
        <f t="shared" si="0"/>
        <v>3545826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'６月'!J43</f>
        <v>4269</v>
      </c>
      <c r="E43" s="116">
        <f>'６月'!K43</f>
        <v>1235551</v>
      </c>
      <c r="F43" s="112"/>
      <c r="G43" s="111"/>
      <c r="H43" s="110"/>
      <c r="I43" s="109"/>
      <c r="J43" s="108">
        <f t="shared" si="0"/>
        <v>4269</v>
      </c>
      <c r="K43" s="107">
        <f t="shared" si="0"/>
        <v>1235551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'６月'!J44</f>
        <v>53</v>
      </c>
      <c r="E44" s="116">
        <f>'６月'!K44</f>
        <v>77760</v>
      </c>
      <c r="F44" s="112"/>
      <c r="G44" s="111"/>
      <c r="H44" s="110"/>
      <c r="I44" s="109"/>
      <c r="J44" s="108">
        <f t="shared" si="0"/>
        <v>53</v>
      </c>
      <c r="K44" s="107">
        <f t="shared" si="0"/>
        <v>77760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'６月'!J45</f>
        <v>10067</v>
      </c>
      <c r="E45" s="116">
        <f>'６月'!K45</f>
        <v>3962672</v>
      </c>
      <c r="F45" s="112"/>
      <c r="G45" s="111"/>
      <c r="H45" s="110"/>
      <c r="I45" s="109"/>
      <c r="J45" s="108">
        <f t="shared" si="0"/>
        <v>10067</v>
      </c>
      <c r="K45" s="107">
        <f t="shared" si="0"/>
        <v>3962672</v>
      </c>
      <c r="L45" s="106"/>
    </row>
    <row r="46" spans="2:12" ht="20.25" customHeight="1">
      <c r="B46" s="21">
        <v>37</v>
      </c>
      <c r="C46" s="22" t="s">
        <v>41</v>
      </c>
      <c r="D46" s="120">
        <f>'６月'!J46</f>
        <v>6274</v>
      </c>
      <c r="E46" s="116">
        <f>'６月'!K46</f>
        <v>1271255</v>
      </c>
      <c r="F46" s="105"/>
      <c r="G46" s="104"/>
      <c r="H46" s="103"/>
      <c r="I46" s="102"/>
      <c r="J46" s="101">
        <f t="shared" si="0"/>
        <v>6274</v>
      </c>
      <c r="K46" s="100">
        <f t="shared" si="0"/>
        <v>1271255</v>
      </c>
      <c r="L46" s="99"/>
    </row>
    <row r="47" spans="2:12" ht="32.25" customHeight="1">
      <c r="B47" s="21">
        <v>38</v>
      </c>
      <c r="C47" s="22" t="s">
        <v>42</v>
      </c>
      <c r="D47" s="120">
        <f>'６月'!J47</f>
        <v>6425</v>
      </c>
      <c r="E47" s="116">
        <f>'６月'!K47</f>
        <v>1958209</v>
      </c>
      <c r="F47" s="105"/>
      <c r="G47" s="104"/>
      <c r="H47" s="103"/>
      <c r="I47" s="102"/>
      <c r="J47" s="101">
        <f t="shared" si="0"/>
        <v>6425</v>
      </c>
      <c r="K47" s="100">
        <f t="shared" si="0"/>
        <v>1958209</v>
      </c>
      <c r="L47" s="99"/>
    </row>
    <row r="48" spans="2:12" ht="20.25" customHeight="1">
      <c r="B48" s="21">
        <v>39</v>
      </c>
      <c r="C48" s="22" t="s">
        <v>43</v>
      </c>
      <c r="D48" s="120">
        <f>'６月'!J48</f>
        <v>0</v>
      </c>
      <c r="E48" s="116">
        <f>'６月'!K48</f>
        <v>0</v>
      </c>
      <c r="F48" s="105"/>
      <c r="G48" s="104"/>
      <c r="H48" s="103"/>
      <c r="I48" s="102"/>
      <c r="J48" s="101">
        <f t="shared" si="0"/>
        <v>0</v>
      </c>
      <c r="K48" s="100">
        <f t="shared" si="0"/>
        <v>0</v>
      </c>
      <c r="L48" s="99"/>
    </row>
    <row r="49" spans="2:12" ht="20.25" customHeight="1" thickBot="1">
      <c r="B49" s="23">
        <v>40</v>
      </c>
      <c r="C49" s="24" t="s">
        <v>50</v>
      </c>
      <c r="D49" s="120">
        <f>'６月'!J49</f>
        <v>5552</v>
      </c>
      <c r="E49" s="116">
        <f>'６月'!K49</f>
        <v>1973534</v>
      </c>
      <c r="F49" s="98"/>
      <c r="G49" s="97"/>
      <c r="H49" s="96"/>
      <c r="I49" s="95"/>
      <c r="J49" s="94">
        <f t="shared" si="0"/>
        <v>5552</v>
      </c>
      <c r="K49" s="93">
        <f t="shared" si="0"/>
        <v>1973534</v>
      </c>
      <c r="L49" s="92"/>
    </row>
    <row r="50" spans="2:12" ht="21" customHeight="1" thickBot="1" thickTop="1">
      <c r="B50" s="140" t="s">
        <v>46</v>
      </c>
      <c r="C50" s="141"/>
      <c r="D50" s="91">
        <f aca="true" t="shared" si="1" ref="D50:I50">SUM(D10:D49)</f>
        <v>256024</v>
      </c>
      <c r="E50" s="90">
        <f t="shared" si="1"/>
        <v>65959402</v>
      </c>
      <c r="F50" s="89">
        <f t="shared" si="1"/>
        <v>0</v>
      </c>
      <c r="G50" s="87">
        <f t="shared" si="1"/>
        <v>0</v>
      </c>
      <c r="H50" s="89">
        <f t="shared" si="1"/>
        <v>0</v>
      </c>
      <c r="I50" s="87">
        <f t="shared" si="1"/>
        <v>0</v>
      </c>
      <c r="J50" s="88">
        <f t="shared" si="0"/>
        <v>256024</v>
      </c>
      <c r="K50" s="87">
        <f t="shared" si="0"/>
        <v>65959402</v>
      </c>
      <c r="L50" s="86"/>
    </row>
    <row r="51" spans="4:11" ht="13.5">
      <c r="D51" s="139"/>
      <c r="E51" s="139"/>
      <c r="J51" s="85"/>
      <c r="K51" s="85"/>
    </row>
    <row r="52" spans="4:11" ht="13.5">
      <c r="D52" s="139"/>
      <c r="E52" s="139"/>
      <c r="J52" s="84"/>
      <c r="K52" s="84"/>
    </row>
    <row r="53" spans="4:11" ht="13.5">
      <c r="D53" s="139"/>
      <c r="E53" s="139"/>
      <c r="J53" s="139"/>
      <c r="K53" s="139"/>
    </row>
    <row r="54" spans="4:11" ht="13.5">
      <c r="D54" s="139"/>
      <c r="E54" s="139"/>
      <c r="J54" s="139"/>
      <c r="K54" s="139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5" ySplit="9" topLeftCell="F43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F10" sqref="F10:I49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平成30年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68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'７月'!J10</f>
        <v>19647</v>
      </c>
      <c r="E10" s="116">
        <f>'７月'!K10</f>
        <v>4910597</v>
      </c>
      <c r="F10" s="119"/>
      <c r="G10" s="118"/>
      <c r="H10" s="117"/>
      <c r="I10" s="116"/>
      <c r="J10" s="115">
        <f aca="true" t="shared" si="0" ref="J10:K50">D10+F10-H10</f>
        <v>19647</v>
      </c>
      <c r="K10" s="114">
        <f t="shared" si="0"/>
        <v>4910597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'７月'!J11</f>
        <v>994</v>
      </c>
      <c r="E11" s="116">
        <f>'７月'!K11</f>
        <v>121080</v>
      </c>
      <c r="F11" s="105"/>
      <c r="G11" s="104"/>
      <c r="H11" s="103"/>
      <c r="I11" s="102"/>
      <c r="J11" s="101">
        <f t="shared" si="0"/>
        <v>994</v>
      </c>
      <c r="K11" s="100">
        <f t="shared" si="0"/>
        <v>121080</v>
      </c>
      <c r="L11" s="99"/>
    </row>
    <row r="12" spans="2:12" ht="20.25" customHeight="1">
      <c r="B12" s="21">
        <v>3</v>
      </c>
      <c r="C12" s="22" t="s">
        <v>8</v>
      </c>
      <c r="D12" s="120">
        <f>'７月'!J12</f>
        <v>111</v>
      </c>
      <c r="E12" s="116">
        <f>'７月'!K12</f>
        <v>14538</v>
      </c>
      <c r="F12" s="105"/>
      <c r="G12" s="104"/>
      <c r="H12" s="103"/>
      <c r="I12" s="102"/>
      <c r="J12" s="101">
        <f t="shared" si="0"/>
        <v>111</v>
      </c>
      <c r="K12" s="100">
        <f t="shared" si="0"/>
        <v>14538</v>
      </c>
      <c r="L12" s="99"/>
    </row>
    <row r="13" spans="2:12" ht="20.25" customHeight="1">
      <c r="B13" s="21">
        <v>4</v>
      </c>
      <c r="C13" s="22" t="s">
        <v>9</v>
      </c>
      <c r="D13" s="120">
        <f>'７月'!J13</f>
        <v>5067</v>
      </c>
      <c r="E13" s="116">
        <f>'７月'!K13</f>
        <v>1248027</v>
      </c>
      <c r="F13" s="105"/>
      <c r="G13" s="104"/>
      <c r="H13" s="103"/>
      <c r="I13" s="102"/>
      <c r="J13" s="101">
        <f t="shared" si="0"/>
        <v>5067</v>
      </c>
      <c r="K13" s="100">
        <f t="shared" si="0"/>
        <v>1248027</v>
      </c>
      <c r="L13" s="99"/>
    </row>
    <row r="14" spans="2:12" ht="20.25" customHeight="1">
      <c r="B14" s="21">
        <v>5</v>
      </c>
      <c r="C14" s="22" t="s">
        <v>10</v>
      </c>
      <c r="D14" s="120">
        <f>'７月'!J14</f>
        <v>0</v>
      </c>
      <c r="E14" s="116">
        <f>'７月'!K14</f>
        <v>0</v>
      </c>
      <c r="F14" s="105"/>
      <c r="G14" s="104"/>
      <c r="H14" s="103"/>
      <c r="I14" s="102"/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'７月'!J15</f>
        <v>0</v>
      </c>
      <c r="E15" s="116">
        <f>'７月'!K15</f>
        <v>0</v>
      </c>
      <c r="F15" s="105"/>
      <c r="G15" s="104"/>
      <c r="H15" s="103"/>
      <c r="I15" s="102"/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'７月'!J16</f>
        <v>0</v>
      </c>
      <c r="E16" s="116">
        <f>'７月'!K16</f>
        <v>0</v>
      </c>
      <c r="F16" s="105"/>
      <c r="G16" s="104"/>
      <c r="H16" s="103"/>
      <c r="I16" s="102"/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'７月'!J17</f>
        <v>2268</v>
      </c>
      <c r="E17" s="116">
        <f>'７月'!K17</f>
        <v>6926087</v>
      </c>
      <c r="F17" s="105"/>
      <c r="G17" s="104"/>
      <c r="H17" s="103"/>
      <c r="I17" s="102"/>
      <c r="J17" s="101">
        <f t="shared" si="0"/>
        <v>2268</v>
      </c>
      <c r="K17" s="100">
        <f t="shared" si="0"/>
        <v>6926087</v>
      </c>
      <c r="L17" s="99"/>
    </row>
    <row r="18" spans="2:12" ht="20.25" customHeight="1">
      <c r="B18" s="21">
        <v>9</v>
      </c>
      <c r="C18" s="22" t="s">
        <v>14</v>
      </c>
      <c r="D18" s="120">
        <f>'７月'!J18</f>
        <v>121</v>
      </c>
      <c r="E18" s="116">
        <f>'７月'!K18</f>
        <v>16885</v>
      </c>
      <c r="F18" s="105"/>
      <c r="G18" s="104"/>
      <c r="H18" s="103"/>
      <c r="I18" s="102"/>
      <c r="J18" s="101">
        <f t="shared" si="0"/>
        <v>121</v>
      </c>
      <c r="K18" s="100">
        <f t="shared" si="0"/>
        <v>16885</v>
      </c>
      <c r="L18" s="99"/>
    </row>
    <row r="19" spans="2:12" ht="20.25" customHeight="1">
      <c r="B19" s="21">
        <v>10</v>
      </c>
      <c r="C19" s="22" t="s">
        <v>15</v>
      </c>
      <c r="D19" s="120">
        <f>'７月'!J19</f>
        <v>0</v>
      </c>
      <c r="E19" s="116">
        <f>'７月'!K19</f>
        <v>0</v>
      </c>
      <c r="F19" s="105"/>
      <c r="G19" s="104"/>
      <c r="H19" s="103"/>
      <c r="I19" s="102"/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'７月'!J20</f>
        <v>0</v>
      </c>
      <c r="E20" s="116">
        <f>'７月'!K20</f>
        <v>0</v>
      </c>
      <c r="F20" s="105"/>
      <c r="G20" s="104"/>
      <c r="H20" s="103"/>
      <c r="I20" s="102"/>
      <c r="J20" s="101">
        <f t="shared" si="0"/>
        <v>0</v>
      </c>
      <c r="K20" s="100">
        <f t="shared" si="0"/>
        <v>0</v>
      </c>
      <c r="L20" s="99"/>
    </row>
    <row r="21" spans="2:12" ht="20.25" customHeight="1">
      <c r="B21" s="21">
        <v>12</v>
      </c>
      <c r="C21" s="22" t="s">
        <v>17</v>
      </c>
      <c r="D21" s="120">
        <f>'７月'!J21</f>
        <v>0</v>
      </c>
      <c r="E21" s="116">
        <f>'７月'!K21</f>
        <v>0</v>
      </c>
      <c r="F21" s="105"/>
      <c r="G21" s="104"/>
      <c r="H21" s="103"/>
      <c r="I21" s="102"/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'７月'!J22</f>
        <v>8428</v>
      </c>
      <c r="E22" s="116">
        <f>'７月'!K22</f>
        <v>1076987</v>
      </c>
      <c r="F22" s="105"/>
      <c r="G22" s="104"/>
      <c r="H22" s="103"/>
      <c r="I22" s="102"/>
      <c r="J22" s="101">
        <f t="shared" si="0"/>
        <v>8428</v>
      </c>
      <c r="K22" s="100">
        <f t="shared" si="0"/>
        <v>1076987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'７月'!J23</f>
        <v>2020</v>
      </c>
      <c r="E23" s="116">
        <f>'７月'!K23</f>
        <v>1687885</v>
      </c>
      <c r="F23" s="112"/>
      <c r="G23" s="111"/>
      <c r="H23" s="110"/>
      <c r="I23" s="109"/>
      <c r="J23" s="108">
        <f t="shared" si="0"/>
        <v>2020</v>
      </c>
      <c r="K23" s="107">
        <f t="shared" si="0"/>
        <v>1687885</v>
      </c>
      <c r="L23" s="106"/>
    </row>
    <row r="24" spans="2:12" ht="20.25" customHeight="1">
      <c r="B24" s="21">
        <v>15</v>
      </c>
      <c r="C24" s="22" t="s">
        <v>20</v>
      </c>
      <c r="D24" s="120">
        <f>'７月'!J24</f>
        <v>25499</v>
      </c>
      <c r="E24" s="116">
        <f>'７月'!K24</f>
        <v>3181792</v>
      </c>
      <c r="F24" s="105"/>
      <c r="G24" s="104"/>
      <c r="H24" s="103"/>
      <c r="I24" s="102"/>
      <c r="J24" s="101">
        <f t="shared" si="0"/>
        <v>25499</v>
      </c>
      <c r="K24" s="100">
        <f t="shared" si="0"/>
        <v>3181792</v>
      </c>
      <c r="L24" s="99"/>
    </row>
    <row r="25" spans="2:12" ht="20.25" customHeight="1">
      <c r="B25" s="21">
        <v>16</v>
      </c>
      <c r="C25" s="22" t="s">
        <v>21</v>
      </c>
      <c r="D25" s="120">
        <f>'７月'!J25</f>
        <v>7631</v>
      </c>
      <c r="E25" s="116">
        <f>'７月'!K25</f>
        <v>4185302</v>
      </c>
      <c r="F25" s="105"/>
      <c r="G25" s="104"/>
      <c r="H25" s="103"/>
      <c r="I25" s="102"/>
      <c r="J25" s="101">
        <f t="shared" si="0"/>
        <v>7631</v>
      </c>
      <c r="K25" s="100">
        <f t="shared" si="0"/>
        <v>4185302</v>
      </c>
      <c r="L25" s="99"/>
    </row>
    <row r="26" spans="2:12" ht="20.25" customHeight="1">
      <c r="B26" s="21">
        <v>17</v>
      </c>
      <c r="C26" s="22" t="s">
        <v>22</v>
      </c>
      <c r="D26" s="120">
        <f>'７月'!J26</f>
        <v>19745</v>
      </c>
      <c r="E26" s="116">
        <f>'７月'!K26</f>
        <v>8918362</v>
      </c>
      <c r="F26" s="105"/>
      <c r="G26" s="104"/>
      <c r="H26" s="103"/>
      <c r="I26" s="102"/>
      <c r="J26" s="101">
        <f t="shared" si="0"/>
        <v>19745</v>
      </c>
      <c r="K26" s="100">
        <f t="shared" si="0"/>
        <v>8918362</v>
      </c>
      <c r="L26" s="99"/>
    </row>
    <row r="27" spans="2:12" ht="20.25" customHeight="1">
      <c r="B27" s="21">
        <v>18</v>
      </c>
      <c r="C27" s="22" t="s">
        <v>51</v>
      </c>
      <c r="D27" s="120">
        <f>'７月'!J27</f>
        <v>2133</v>
      </c>
      <c r="E27" s="116">
        <f>'７月'!K27</f>
        <v>345200</v>
      </c>
      <c r="F27" s="105"/>
      <c r="G27" s="104"/>
      <c r="H27" s="103"/>
      <c r="I27" s="102"/>
      <c r="J27" s="101">
        <f t="shared" si="0"/>
        <v>2133</v>
      </c>
      <c r="K27" s="100">
        <f t="shared" si="0"/>
        <v>345200</v>
      </c>
      <c r="L27" s="99"/>
    </row>
    <row r="28" spans="2:12" ht="20.25" customHeight="1">
      <c r="B28" s="21">
        <v>19</v>
      </c>
      <c r="C28" s="22" t="s">
        <v>23</v>
      </c>
      <c r="D28" s="120">
        <f>'７月'!J28</f>
        <v>440</v>
      </c>
      <c r="E28" s="116">
        <f>'７月'!K28</f>
        <v>48400</v>
      </c>
      <c r="F28" s="105"/>
      <c r="G28" s="104"/>
      <c r="H28" s="103"/>
      <c r="I28" s="102"/>
      <c r="J28" s="101">
        <f t="shared" si="0"/>
        <v>440</v>
      </c>
      <c r="K28" s="100">
        <f t="shared" si="0"/>
        <v>48400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'７月'!J29</f>
        <v>1179</v>
      </c>
      <c r="E29" s="116">
        <f>'７月'!K29</f>
        <v>403545</v>
      </c>
      <c r="F29" s="74"/>
      <c r="G29" s="111"/>
      <c r="H29" s="110"/>
      <c r="I29" s="109"/>
      <c r="J29" s="108">
        <f t="shared" si="0"/>
        <v>1179</v>
      </c>
      <c r="K29" s="107">
        <f t="shared" si="0"/>
        <v>403545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'７月'!J30</f>
        <v>1481</v>
      </c>
      <c r="E30" s="116">
        <f>'７月'!K30</f>
        <v>937668</v>
      </c>
      <c r="F30" s="112"/>
      <c r="G30" s="111"/>
      <c r="H30" s="110"/>
      <c r="I30" s="109"/>
      <c r="J30" s="108">
        <f t="shared" si="0"/>
        <v>1481</v>
      </c>
      <c r="K30" s="107">
        <f t="shared" si="0"/>
        <v>937668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'７月'!J31</f>
        <v>0</v>
      </c>
      <c r="E31" s="116">
        <f>'７月'!K31</f>
        <v>0</v>
      </c>
      <c r="F31" s="112"/>
      <c r="G31" s="111"/>
      <c r="H31" s="110"/>
      <c r="I31" s="109"/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'７月'!J32</f>
        <v>0</v>
      </c>
      <c r="E32" s="116">
        <f>'７月'!K32</f>
        <v>0</v>
      </c>
      <c r="F32" s="112"/>
      <c r="G32" s="111"/>
      <c r="H32" s="110"/>
      <c r="I32" s="109"/>
      <c r="J32" s="108">
        <f t="shared" si="0"/>
        <v>0</v>
      </c>
      <c r="K32" s="107">
        <f t="shared" si="0"/>
        <v>0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'７月'!J33</f>
        <v>27674</v>
      </c>
      <c r="E33" s="116">
        <f>'７月'!K33</f>
        <v>8287504</v>
      </c>
      <c r="F33" s="112"/>
      <c r="G33" s="111"/>
      <c r="H33" s="72"/>
      <c r="I33" s="109"/>
      <c r="J33" s="108">
        <f t="shared" si="0"/>
        <v>27674</v>
      </c>
      <c r="K33" s="107">
        <f t="shared" si="0"/>
        <v>8287504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'７月'!J34</f>
        <v>83840</v>
      </c>
      <c r="E34" s="116">
        <f>'７月'!K34</f>
        <v>7854758</v>
      </c>
      <c r="F34" s="112"/>
      <c r="G34" s="111"/>
      <c r="H34" s="110"/>
      <c r="I34" s="109"/>
      <c r="J34" s="108">
        <f t="shared" si="0"/>
        <v>83840</v>
      </c>
      <c r="K34" s="107">
        <f t="shared" si="0"/>
        <v>7854758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'７月'!J35</f>
        <v>1363</v>
      </c>
      <c r="E35" s="116">
        <f>'７月'!K35</f>
        <v>132948</v>
      </c>
      <c r="F35" s="112"/>
      <c r="G35" s="111"/>
      <c r="H35" s="110"/>
      <c r="I35" s="109"/>
      <c r="J35" s="108">
        <f t="shared" si="0"/>
        <v>1363</v>
      </c>
      <c r="K35" s="107">
        <f t="shared" si="0"/>
        <v>132948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'７月'!J36</f>
        <v>264</v>
      </c>
      <c r="E36" s="116">
        <f>'７月'!K36</f>
        <v>168710</v>
      </c>
      <c r="F36" s="112"/>
      <c r="G36" s="111"/>
      <c r="H36" s="110"/>
      <c r="I36" s="109"/>
      <c r="J36" s="108">
        <f t="shared" si="0"/>
        <v>264</v>
      </c>
      <c r="K36" s="107">
        <f t="shared" si="0"/>
        <v>168710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'７月'!J37</f>
        <v>0</v>
      </c>
      <c r="E37" s="116">
        <f>'７月'!K37</f>
        <v>0</v>
      </c>
      <c r="F37" s="112"/>
      <c r="G37" s="111"/>
      <c r="H37" s="110"/>
      <c r="I37" s="109"/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'７月'!J38</f>
        <v>739</v>
      </c>
      <c r="E38" s="116">
        <f>'７月'!K38</f>
        <v>143920</v>
      </c>
      <c r="F38" s="112"/>
      <c r="G38" s="111"/>
      <c r="H38" s="110"/>
      <c r="I38" s="109"/>
      <c r="J38" s="108">
        <f t="shared" si="0"/>
        <v>739</v>
      </c>
      <c r="K38" s="107">
        <f t="shared" si="0"/>
        <v>143920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'７月'!J39</f>
        <v>1204</v>
      </c>
      <c r="E39" s="116">
        <f>'７月'!K39</f>
        <v>1324400</v>
      </c>
      <c r="F39" s="112"/>
      <c r="G39" s="111"/>
      <c r="H39" s="110"/>
      <c r="I39" s="109"/>
      <c r="J39" s="108">
        <f t="shared" si="0"/>
        <v>1204</v>
      </c>
      <c r="K39" s="107">
        <f t="shared" si="0"/>
        <v>1324400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'７月'!J40</f>
        <v>0</v>
      </c>
      <c r="E40" s="116">
        <f>'７月'!K40</f>
        <v>0</v>
      </c>
      <c r="F40" s="112"/>
      <c r="G40" s="111"/>
      <c r="H40" s="110"/>
      <c r="I40" s="109"/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'７月'!J41</f>
        <v>0</v>
      </c>
      <c r="E41" s="116">
        <f>'７月'!K41</f>
        <v>0</v>
      </c>
      <c r="F41" s="112"/>
      <c r="G41" s="111"/>
      <c r="H41" s="110"/>
      <c r="I41" s="109"/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'７月'!J42</f>
        <v>11536</v>
      </c>
      <c r="E42" s="116">
        <f>'７月'!K42</f>
        <v>3545826</v>
      </c>
      <c r="F42" s="112"/>
      <c r="G42" s="111"/>
      <c r="H42" s="110"/>
      <c r="I42" s="109"/>
      <c r="J42" s="108">
        <f t="shared" si="0"/>
        <v>11536</v>
      </c>
      <c r="K42" s="107">
        <f t="shared" si="0"/>
        <v>3545826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'７月'!J43</f>
        <v>4269</v>
      </c>
      <c r="E43" s="116">
        <f>'７月'!K43</f>
        <v>1235551</v>
      </c>
      <c r="F43" s="112"/>
      <c r="G43" s="111"/>
      <c r="H43" s="110"/>
      <c r="I43" s="109"/>
      <c r="J43" s="108">
        <f t="shared" si="0"/>
        <v>4269</v>
      </c>
      <c r="K43" s="107">
        <f t="shared" si="0"/>
        <v>1235551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'７月'!J44</f>
        <v>53</v>
      </c>
      <c r="E44" s="116">
        <f>'７月'!K44</f>
        <v>77760</v>
      </c>
      <c r="F44" s="112"/>
      <c r="G44" s="111"/>
      <c r="H44" s="110"/>
      <c r="I44" s="109"/>
      <c r="J44" s="108">
        <f t="shared" si="0"/>
        <v>53</v>
      </c>
      <c r="K44" s="107">
        <f t="shared" si="0"/>
        <v>77760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'７月'!J45</f>
        <v>10067</v>
      </c>
      <c r="E45" s="116">
        <f>'７月'!K45</f>
        <v>3962672</v>
      </c>
      <c r="F45" s="112"/>
      <c r="G45" s="111"/>
      <c r="H45" s="110"/>
      <c r="I45" s="109"/>
      <c r="J45" s="108">
        <f t="shared" si="0"/>
        <v>10067</v>
      </c>
      <c r="K45" s="107">
        <f t="shared" si="0"/>
        <v>3962672</v>
      </c>
      <c r="L45" s="106"/>
    </row>
    <row r="46" spans="2:12" ht="20.25" customHeight="1">
      <c r="B46" s="21">
        <v>37</v>
      </c>
      <c r="C46" s="22" t="s">
        <v>41</v>
      </c>
      <c r="D46" s="120">
        <f>'７月'!J46</f>
        <v>6274</v>
      </c>
      <c r="E46" s="116">
        <f>'７月'!K46</f>
        <v>1271255</v>
      </c>
      <c r="F46" s="105"/>
      <c r="G46" s="104"/>
      <c r="H46" s="103"/>
      <c r="I46" s="102"/>
      <c r="J46" s="101">
        <f t="shared" si="0"/>
        <v>6274</v>
      </c>
      <c r="K46" s="100">
        <f t="shared" si="0"/>
        <v>1271255</v>
      </c>
      <c r="L46" s="99"/>
    </row>
    <row r="47" spans="2:12" ht="32.25" customHeight="1">
      <c r="B47" s="21">
        <v>38</v>
      </c>
      <c r="C47" s="22" t="s">
        <v>42</v>
      </c>
      <c r="D47" s="120">
        <f>'７月'!J47</f>
        <v>6425</v>
      </c>
      <c r="E47" s="116">
        <f>'７月'!K47</f>
        <v>1958209</v>
      </c>
      <c r="F47" s="105"/>
      <c r="G47" s="104"/>
      <c r="H47" s="103"/>
      <c r="I47" s="102"/>
      <c r="J47" s="101">
        <f t="shared" si="0"/>
        <v>6425</v>
      </c>
      <c r="K47" s="100">
        <f t="shared" si="0"/>
        <v>1958209</v>
      </c>
      <c r="L47" s="99"/>
    </row>
    <row r="48" spans="2:12" ht="20.25" customHeight="1">
      <c r="B48" s="21">
        <v>39</v>
      </c>
      <c r="C48" s="22" t="s">
        <v>43</v>
      </c>
      <c r="D48" s="120">
        <f>'７月'!J48</f>
        <v>0</v>
      </c>
      <c r="E48" s="116">
        <f>'７月'!K48</f>
        <v>0</v>
      </c>
      <c r="F48" s="105"/>
      <c r="G48" s="104"/>
      <c r="H48" s="103"/>
      <c r="I48" s="102"/>
      <c r="J48" s="101">
        <f t="shared" si="0"/>
        <v>0</v>
      </c>
      <c r="K48" s="100">
        <f t="shared" si="0"/>
        <v>0</v>
      </c>
      <c r="L48" s="99"/>
    </row>
    <row r="49" spans="2:12" ht="20.25" customHeight="1" thickBot="1">
      <c r="B49" s="23">
        <v>40</v>
      </c>
      <c r="C49" s="24" t="s">
        <v>50</v>
      </c>
      <c r="D49" s="120">
        <f>'７月'!J49</f>
        <v>5552</v>
      </c>
      <c r="E49" s="97">
        <f>'７月'!K49</f>
        <v>1973534</v>
      </c>
      <c r="F49" s="98"/>
      <c r="G49" s="97"/>
      <c r="H49" s="96"/>
      <c r="I49" s="95"/>
      <c r="J49" s="94">
        <f t="shared" si="0"/>
        <v>5552</v>
      </c>
      <c r="K49" s="93">
        <f t="shared" si="0"/>
        <v>1973534</v>
      </c>
      <c r="L49" s="92"/>
    </row>
    <row r="50" spans="2:12" ht="21" customHeight="1" thickBot="1" thickTop="1">
      <c r="B50" s="140" t="s">
        <v>46</v>
      </c>
      <c r="C50" s="141"/>
      <c r="D50" s="91">
        <f aca="true" t="shared" si="1" ref="D50:I50">SUM(D10:D49)</f>
        <v>256024</v>
      </c>
      <c r="E50" s="90">
        <f t="shared" si="1"/>
        <v>65959402</v>
      </c>
      <c r="F50" s="89">
        <f t="shared" si="1"/>
        <v>0</v>
      </c>
      <c r="G50" s="87">
        <f t="shared" si="1"/>
        <v>0</v>
      </c>
      <c r="H50" s="89">
        <f t="shared" si="1"/>
        <v>0</v>
      </c>
      <c r="I50" s="87">
        <f t="shared" si="1"/>
        <v>0</v>
      </c>
      <c r="J50" s="88">
        <f t="shared" si="0"/>
        <v>256024</v>
      </c>
      <c r="K50" s="87">
        <f t="shared" si="0"/>
        <v>65959402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5" ySplit="9" topLeftCell="F46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F10" sqref="F10:I49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平成30年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69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'８月'!J10</f>
        <v>19647</v>
      </c>
      <c r="E10" s="116">
        <f>'８月'!K10</f>
        <v>4910597</v>
      </c>
      <c r="F10" s="119"/>
      <c r="G10" s="118"/>
      <c r="H10" s="117"/>
      <c r="I10" s="116"/>
      <c r="J10" s="115">
        <f aca="true" t="shared" si="0" ref="J10:K50">D10+F10-H10</f>
        <v>19647</v>
      </c>
      <c r="K10" s="114">
        <f t="shared" si="0"/>
        <v>4910597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'８月'!J11</f>
        <v>994</v>
      </c>
      <c r="E11" s="116">
        <f>'８月'!K11</f>
        <v>121080</v>
      </c>
      <c r="F11" s="105"/>
      <c r="G11" s="104"/>
      <c r="H11" s="103"/>
      <c r="I11" s="102"/>
      <c r="J11" s="101">
        <f t="shared" si="0"/>
        <v>994</v>
      </c>
      <c r="K11" s="100">
        <f t="shared" si="0"/>
        <v>121080</v>
      </c>
      <c r="L11" s="99"/>
    </row>
    <row r="12" spans="2:12" ht="20.25" customHeight="1">
      <c r="B12" s="21">
        <v>3</v>
      </c>
      <c r="C12" s="22" t="s">
        <v>8</v>
      </c>
      <c r="D12" s="120">
        <f>'８月'!J12</f>
        <v>111</v>
      </c>
      <c r="E12" s="116">
        <f>'８月'!K12</f>
        <v>14538</v>
      </c>
      <c r="F12" s="105"/>
      <c r="G12" s="104"/>
      <c r="H12" s="103"/>
      <c r="I12" s="102"/>
      <c r="J12" s="101">
        <f t="shared" si="0"/>
        <v>111</v>
      </c>
      <c r="K12" s="100">
        <f t="shared" si="0"/>
        <v>14538</v>
      </c>
      <c r="L12" s="99"/>
    </row>
    <row r="13" spans="2:12" ht="20.25" customHeight="1">
      <c r="B13" s="21">
        <v>4</v>
      </c>
      <c r="C13" s="22" t="s">
        <v>9</v>
      </c>
      <c r="D13" s="120">
        <f>'８月'!J13</f>
        <v>5067</v>
      </c>
      <c r="E13" s="116">
        <f>'８月'!K13</f>
        <v>1248027</v>
      </c>
      <c r="F13" s="105"/>
      <c r="G13" s="104"/>
      <c r="H13" s="103"/>
      <c r="I13" s="102"/>
      <c r="J13" s="101">
        <f t="shared" si="0"/>
        <v>5067</v>
      </c>
      <c r="K13" s="100">
        <f t="shared" si="0"/>
        <v>1248027</v>
      </c>
      <c r="L13" s="99"/>
    </row>
    <row r="14" spans="2:12" ht="20.25" customHeight="1">
      <c r="B14" s="21">
        <v>5</v>
      </c>
      <c r="C14" s="22" t="s">
        <v>10</v>
      </c>
      <c r="D14" s="120">
        <f>'８月'!J14</f>
        <v>0</v>
      </c>
      <c r="E14" s="116">
        <f>'８月'!K14</f>
        <v>0</v>
      </c>
      <c r="F14" s="105"/>
      <c r="G14" s="104"/>
      <c r="H14" s="103"/>
      <c r="I14" s="102"/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'８月'!J15</f>
        <v>0</v>
      </c>
      <c r="E15" s="116">
        <f>'８月'!K15</f>
        <v>0</v>
      </c>
      <c r="F15" s="105"/>
      <c r="G15" s="104"/>
      <c r="H15" s="103"/>
      <c r="I15" s="102"/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'８月'!J16</f>
        <v>0</v>
      </c>
      <c r="E16" s="116">
        <f>'８月'!K16</f>
        <v>0</v>
      </c>
      <c r="F16" s="105"/>
      <c r="G16" s="104"/>
      <c r="H16" s="103"/>
      <c r="I16" s="102"/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'８月'!J17</f>
        <v>2268</v>
      </c>
      <c r="E17" s="116">
        <f>'８月'!K17</f>
        <v>6926087</v>
      </c>
      <c r="F17" s="105"/>
      <c r="G17" s="104"/>
      <c r="H17" s="103"/>
      <c r="I17" s="102"/>
      <c r="J17" s="101">
        <f t="shared" si="0"/>
        <v>2268</v>
      </c>
      <c r="K17" s="100">
        <f t="shared" si="0"/>
        <v>6926087</v>
      </c>
      <c r="L17" s="99"/>
    </row>
    <row r="18" spans="2:12" ht="20.25" customHeight="1">
      <c r="B18" s="21">
        <v>9</v>
      </c>
      <c r="C18" s="22" t="s">
        <v>14</v>
      </c>
      <c r="D18" s="120">
        <f>'８月'!J18</f>
        <v>121</v>
      </c>
      <c r="E18" s="116">
        <f>'８月'!K18</f>
        <v>16885</v>
      </c>
      <c r="F18" s="105"/>
      <c r="G18" s="104"/>
      <c r="H18" s="103"/>
      <c r="I18" s="102"/>
      <c r="J18" s="101">
        <f t="shared" si="0"/>
        <v>121</v>
      </c>
      <c r="K18" s="100">
        <f t="shared" si="0"/>
        <v>16885</v>
      </c>
      <c r="L18" s="99"/>
    </row>
    <row r="19" spans="2:12" ht="20.25" customHeight="1">
      <c r="B19" s="21">
        <v>10</v>
      </c>
      <c r="C19" s="22" t="s">
        <v>15</v>
      </c>
      <c r="D19" s="120">
        <f>'８月'!J19</f>
        <v>0</v>
      </c>
      <c r="E19" s="116">
        <f>'８月'!K19</f>
        <v>0</v>
      </c>
      <c r="F19" s="105"/>
      <c r="G19" s="104"/>
      <c r="H19" s="103"/>
      <c r="I19" s="102"/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'８月'!J20</f>
        <v>0</v>
      </c>
      <c r="E20" s="116">
        <f>'８月'!K20</f>
        <v>0</v>
      </c>
      <c r="F20" s="105"/>
      <c r="G20" s="104"/>
      <c r="H20" s="103"/>
      <c r="I20" s="102"/>
      <c r="J20" s="101">
        <f t="shared" si="0"/>
        <v>0</v>
      </c>
      <c r="K20" s="100">
        <f t="shared" si="0"/>
        <v>0</v>
      </c>
      <c r="L20" s="99"/>
    </row>
    <row r="21" spans="2:12" ht="20.25" customHeight="1">
      <c r="B21" s="21">
        <v>12</v>
      </c>
      <c r="C21" s="22" t="s">
        <v>17</v>
      </c>
      <c r="D21" s="120">
        <f>'８月'!J21</f>
        <v>0</v>
      </c>
      <c r="E21" s="116">
        <f>'８月'!K21</f>
        <v>0</v>
      </c>
      <c r="F21" s="105"/>
      <c r="G21" s="104"/>
      <c r="H21" s="103"/>
      <c r="I21" s="102"/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'８月'!J22</f>
        <v>8428</v>
      </c>
      <c r="E22" s="116">
        <f>'８月'!K22</f>
        <v>1076987</v>
      </c>
      <c r="F22" s="105"/>
      <c r="G22" s="104"/>
      <c r="H22" s="103"/>
      <c r="I22" s="102"/>
      <c r="J22" s="101">
        <f t="shared" si="0"/>
        <v>8428</v>
      </c>
      <c r="K22" s="100">
        <f t="shared" si="0"/>
        <v>1076987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'８月'!J23</f>
        <v>2020</v>
      </c>
      <c r="E23" s="116">
        <f>'８月'!K23</f>
        <v>1687885</v>
      </c>
      <c r="F23" s="112"/>
      <c r="G23" s="111"/>
      <c r="H23" s="110"/>
      <c r="I23" s="109"/>
      <c r="J23" s="108">
        <f t="shared" si="0"/>
        <v>2020</v>
      </c>
      <c r="K23" s="107">
        <f t="shared" si="0"/>
        <v>1687885</v>
      </c>
      <c r="L23" s="106"/>
    </row>
    <row r="24" spans="2:12" ht="20.25" customHeight="1">
      <c r="B24" s="21">
        <v>15</v>
      </c>
      <c r="C24" s="22" t="s">
        <v>20</v>
      </c>
      <c r="D24" s="120">
        <f>'８月'!J24</f>
        <v>25499</v>
      </c>
      <c r="E24" s="116">
        <f>'８月'!K24</f>
        <v>3181792</v>
      </c>
      <c r="F24" s="105"/>
      <c r="G24" s="104"/>
      <c r="H24" s="103"/>
      <c r="I24" s="102"/>
      <c r="J24" s="101">
        <f t="shared" si="0"/>
        <v>25499</v>
      </c>
      <c r="K24" s="100">
        <f t="shared" si="0"/>
        <v>3181792</v>
      </c>
      <c r="L24" s="99"/>
    </row>
    <row r="25" spans="2:12" ht="20.25" customHeight="1">
      <c r="B25" s="21">
        <v>16</v>
      </c>
      <c r="C25" s="22" t="s">
        <v>21</v>
      </c>
      <c r="D25" s="120">
        <f>'８月'!J25</f>
        <v>7631</v>
      </c>
      <c r="E25" s="116">
        <f>'８月'!K25</f>
        <v>4185302</v>
      </c>
      <c r="F25" s="105"/>
      <c r="G25" s="104"/>
      <c r="H25" s="103"/>
      <c r="I25" s="102"/>
      <c r="J25" s="101">
        <f t="shared" si="0"/>
        <v>7631</v>
      </c>
      <c r="K25" s="100">
        <f t="shared" si="0"/>
        <v>4185302</v>
      </c>
      <c r="L25" s="99"/>
    </row>
    <row r="26" spans="2:12" ht="20.25" customHeight="1">
      <c r="B26" s="21">
        <v>17</v>
      </c>
      <c r="C26" s="22" t="s">
        <v>22</v>
      </c>
      <c r="D26" s="120">
        <f>'８月'!J26</f>
        <v>19745</v>
      </c>
      <c r="E26" s="116">
        <f>'８月'!K26</f>
        <v>8918362</v>
      </c>
      <c r="F26" s="105"/>
      <c r="G26" s="104"/>
      <c r="H26" s="103"/>
      <c r="I26" s="102"/>
      <c r="J26" s="101">
        <f t="shared" si="0"/>
        <v>19745</v>
      </c>
      <c r="K26" s="100">
        <f t="shared" si="0"/>
        <v>8918362</v>
      </c>
      <c r="L26" s="99"/>
    </row>
    <row r="27" spans="2:12" ht="20.25" customHeight="1">
      <c r="B27" s="21">
        <v>18</v>
      </c>
      <c r="C27" s="22" t="s">
        <v>51</v>
      </c>
      <c r="D27" s="120">
        <f>'８月'!J27</f>
        <v>2133</v>
      </c>
      <c r="E27" s="116">
        <f>'８月'!K27</f>
        <v>345200</v>
      </c>
      <c r="F27" s="105"/>
      <c r="G27" s="104"/>
      <c r="H27" s="103"/>
      <c r="I27" s="102"/>
      <c r="J27" s="101">
        <f t="shared" si="0"/>
        <v>2133</v>
      </c>
      <c r="K27" s="100">
        <f t="shared" si="0"/>
        <v>345200</v>
      </c>
      <c r="L27" s="99"/>
    </row>
    <row r="28" spans="2:12" ht="20.25" customHeight="1">
      <c r="B28" s="21">
        <v>19</v>
      </c>
      <c r="C28" s="22" t="s">
        <v>23</v>
      </c>
      <c r="D28" s="120">
        <f>'８月'!J28</f>
        <v>440</v>
      </c>
      <c r="E28" s="116">
        <f>'８月'!K28</f>
        <v>48400</v>
      </c>
      <c r="F28" s="105"/>
      <c r="G28" s="104"/>
      <c r="H28" s="103"/>
      <c r="I28" s="102"/>
      <c r="J28" s="101">
        <f t="shared" si="0"/>
        <v>440</v>
      </c>
      <c r="K28" s="100">
        <f t="shared" si="0"/>
        <v>48400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'８月'!J29</f>
        <v>1179</v>
      </c>
      <c r="E29" s="116">
        <f>'８月'!K29</f>
        <v>403545</v>
      </c>
      <c r="F29" s="74"/>
      <c r="G29" s="111"/>
      <c r="H29" s="110"/>
      <c r="I29" s="109"/>
      <c r="J29" s="108">
        <f t="shared" si="0"/>
        <v>1179</v>
      </c>
      <c r="K29" s="107">
        <f t="shared" si="0"/>
        <v>403545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'８月'!J30</f>
        <v>1481</v>
      </c>
      <c r="E30" s="116">
        <f>'８月'!K30</f>
        <v>937668</v>
      </c>
      <c r="F30" s="112"/>
      <c r="G30" s="111"/>
      <c r="H30" s="110"/>
      <c r="I30" s="109"/>
      <c r="J30" s="108">
        <f t="shared" si="0"/>
        <v>1481</v>
      </c>
      <c r="K30" s="107">
        <f t="shared" si="0"/>
        <v>937668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'８月'!J31</f>
        <v>0</v>
      </c>
      <c r="E31" s="116">
        <f>'８月'!K31</f>
        <v>0</v>
      </c>
      <c r="F31" s="112"/>
      <c r="G31" s="111"/>
      <c r="H31" s="110"/>
      <c r="I31" s="109"/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'８月'!J32</f>
        <v>0</v>
      </c>
      <c r="E32" s="116">
        <f>'８月'!K32</f>
        <v>0</v>
      </c>
      <c r="F32" s="112"/>
      <c r="G32" s="111"/>
      <c r="H32" s="110"/>
      <c r="I32" s="109"/>
      <c r="J32" s="108">
        <f t="shared" si="0"/>
        <v>0</v>
      </c>
      <c r="K32" s="107">
        <f t="shared" si="0"/>
        <v>0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'８月'!J33</f>
        <v>27674</v>
      </c>
      <c r="E33" s="116">
        <f>'８月'!K33</f>
        <v>8287504</v>
      </c>
      <c r="F33" s="112"/>
      <c r="G33" s="111"/>
      <c r="H33" s="72"/>
      <c r="I33" s="109"/>
      <c r="J33" s="108">
        <f t="shared" si="0"/>
        <v>27674</v>
      </c>
      <c r="K33" s="107">
        <f t="shared" si="0"/>
        <v>8287504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'８月'!J34</f>
        <v>83840</v>
      </c>
      <c r="E34" s="116">
        <f>'８月'!K34</f>
        <v>7854758</v>
      </c>
      <c r="F34" s="112"/>
      <c r="G34" s="111"/>
      <c r="H34" s="110"/>
      <c r="I34" s="109"/>
      <c r="J34" s="108">
        <f t="shared" si="0"/>
        <v>83840</v>
      </c>
      <c r="K34" s="107">
        <f t="shared" si="0"/>
        <v>7854758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'８月'!J35</f>
        <v>1363</v>
      </c>
      <c r="E35" s="116">
        <f>'８月'!K35</f>
        <v>132948</v>
      </c>
      <c r="F35" s="112"/>
      <c r="G35" s="111"/>
      <c r="H35" s="110"/>
      <c r="I35" s="109"/>
      <c r="J35" s="108">
        <f t="shared" si="0"/>
        <v>1363</v>
      </c>
      <c r="K35" s="107">
        <f t="shared" si="0"/>
        <v>132948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'８月'!J36</f>
        <v>264</v>
      </c>
      <c r="E36" s="116">
        <f>'８月'!K36</f>
        <v>168710</v>
      </c>
      <c r="F36" s="112"/>
      <c r="G36" s="111"/>
      <c r="H36" s="110"/>
      <c r="I36" s="109"/>
      <c r="J36" s="108">
        <f t="shared" si="0"/>
        <v>264</v>
      </c>
      <c r="K36" s="107">
        <f t="shared" si="0"/>
        <v>168710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'８月'!J37</f>
        <v>0</v>
      </c>
      <c r="E37" s="116">
        <f>'８月'!K37</f>
        <v>0</v>
      </c>
      <c r="F37" s="112"/>
      <c r="G37" s="111"/>
      <c r="H37" s="110"/>
      <c r="I37" s="109"/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'８月'!J38</f>
        <v>739</v>
      </c>
      <c r="E38" s="116">
        <f>'８月'!K38</f>
        <v>143920</v>
      </c>
      <c r="F38" s="112"/>
      <c r="G38" s="111"/>
      <c r="H38" s="110"/>
      <c r="I38" s="109"/>
      <c r="J38" s="108">
        <f t="shared" si="0"/>
        <v>739</v>
      </c>
      <c r="K38" s="107">
        <f t="shared" si="0"/>
        <v>143920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'８月'!J39</f>
        <v>1204</v>
      </c>
      <c r="E39" s="116">
        <f>'８月'!K39</f>
        <v>1324400</v>
      </c>
      <c r="F39" s="112"/>
      <c r="G39" s="111"/>
      <c r="H39" s="110"/>
      <c r="I39" s="109"/>
      <c r="J39" s="108">
        <f t="shared" si="0"/>
        <v>1204</v>
      </c>
      <c r="K39" s="107">
        <f t="shared" si="0"/>
        <v>1324400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'８月'!J40</f>
        <v>0</v>
      </c>
      <c r="E40" s="116">
        <f>'８月'!K40</f>
        <v>0</v>
      </c>
      <c r="F40" s="112"/>
      <c r="G40" s="111"/>
      <c r="H40" s="110"/>
      <c r="I40" s="109"/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'８月'!J41</f>
        <v>0</v>
      </c>
      <c r="E41" s="116">
        <f>'８月'!K41</f>
        <v>0</v>
      </c>
      <c r="F41" s="112"/>
      <c r="G41" s="111"/>
      <c r="H41" s="110"/>
      <c r="I41" s="109"/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'８月'!J42</f>
        <v>11536</v>
      </c>
      <c r="E42" s="116">
        <f>'８月'!K42</f>
        <v>3545826</v>
      </c>
      <c r="F42" s="112"/>
      <c r="G42" s="111"/>
      <c r="H42" s="110"/>
      <c r="I42" s="109"/>
      <c r="J42" s="108">
        <f t="shared" si="0"/>
        <v>11536</v>
      </c>
      <c r="K42" s="107">
        <f t="shared" si="0"/>
        <v>3545826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'８月'!J43</f>
        <v>4269</v>
      </c>
      <c r="E43" s="116">
        <f>'８月'!K43</f>
        <v>1235551</v>
      </c>
      <c r="F43" s="112"/>
      <c r="G43" s="111"/>
      <c r="H43" s="110"/>
      <c r="I43" s="109"/>
      <c r="J43" s="108">
        <f t="shared" si="0"/>
        <v>4269</v>
      </c>
      <c r="K43" s="107">
        <f t="shared" si="0"/>
        <v>1235551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'８月'!J44</f>
        <v>53</v>
      </c>
      <c r="E44" s="116">
        <f>'８月'!K44</f>
        <v>77760</v>
      </c>
      <c r="F44" s="112"/>
      <c r="G44" s="111"/>
      <c r="H44" s="110"/>
      <c r="I44" s="109"/>
      <c r="J44" s="108">
        <f t="shared" si="0"/>
        <v>53</v>
      </c>
      <c r="K44" s="107">
        <f t="shared" si="0"/>
        <v>77760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'８月'!J45</f>
        <v>10067</v>
      </c>
      <c r="E45" s="116">
        <f>'８月'!K45</f>
        <v>3962672</v>
      </c>
      <c r="F45" s="112"/>
      <c r="G45" s="111"/>
      <c r="H45" s="110"/>
      <c r="I45" s="109"/>
      <c r="J45" s="108">
        <f t="shared" si="0"/>
        <v>10067</v>
      </c>
      <c r="K45" s="107">
        <f t="shared" si="0"/>
        <v>3962672</v>
      </c>
      <c r="L45" s="106"/>
    </row>
    <row r="46" spans="2:12" ht="20.25" customHeight="1">
      <c r="B46" s="21">
        <v>37</v>
      </c>
      <c r="C46" s="22" t="s">
        <v>41</v>
      </c>
      <c r="D46" s="120">
        <f>'８月'!J46</f>
        <v>6274</v>
      </c>
      <c r="E46" s="116">
        <f>'８月'!K46</f>
        <v>1271255</v>
      </c>
      <c r="F46" s="105"/>
      <c r="G46" s="104"/>
      <c r="H46" s="103"/>
      <c r="I46" s="102"/>
      <c r="J46" s="101">
        <f t="shared" si="0"/>
        <v>6274</v>
      </c>
      <c r="K46" s="100">
        <f t="shared" si="0"/>
        <v>1271255</v>
      </c>
      <c r="L46" s="99"/>
    </row>
    <row r="47" spans="2:12" ht="32.25" customHeight="1">
      <c r="B47" s="21">
        <v>38</v>
      </c>
      <c r="C47" s="22" t="s">
        <v>42</v>
      </c>
      <c r="D47" s="120">
        <f>'８月'!J47</f>
        <v>6425</v>
      </c>
      <c r="E47" s="116">
        <f>'８月'!K47</f>
        <v>1958209</v>
      </c>
      <c r="F47" s="105"/>
      <c r="G47" s="104"/>
      <c r="H47" s="103"/>
      <c r="I47" s="102"/>
      <c r="J47" s="101">
        <f t="shared" si="0"/>
        <v>6425</v>
      </c>
      <c r="K47" s="100">
        <f t="shared" si="0"/>
        <v>1958209</v>
      </c>
      <c r="L47" s="99"/>
    </row>
    <row r="48" spans="2:12" ht="20.25" customHeight="1">
      <c r="B48" s="21">
        <v>39</v>
      </c>
      <c r="C48" s="22" t="s">
        <v>43</v>
      </c>
      <c r="D48" s="120">
        <f>'８月'!J48</f>
        <v>0</v>
      </c>
      <c r="E48" s="116">
        <f>'８月'!K48</f>
        <v>0</v>
      </c>
      <c r="F48" s="105"/>
      <c r="G48" s="104"/>
      <c r="H48" s="103"/>
      <c r="I48" s="102"/>
      <c r="J48" s="101">
        <f t="shared" si="0"/>
        <v>0</v>
      </c>
      <c r="K48" s="100">
        <f t="shared" si="0"/>
        <v>0</v>
      </c>
      <c r="L48" s="99"/>
    </row>
    <row r="49" spans="2:12" ht="20.25" customHeight="1" thickBot="1">
      <c r="B49" s="23">
        <v>40</v>
      </c>
      <c r="C49" s="24" t="s">
        <v>50</v>
      </c>
      <c r="D49" s="120">
        <f>'８月'!J49</f>
        <v>5552</v>
      </c>
      <c r="E49" s="97">
        <f>'８月'!K49</f>
        <v>1973534</v>
      </c>
      <c r="F49" s="98"/>
      <c r="G49" s="97"/>
      <c r="H49" s="96"/>
      <c r="I49" s="95"/>
      <c r="J49" s="94">
        <f t="shared" si="0"/>
        <v>5552</v>
      </c>
      <c r="K49" s="93">
        <f t="shared" si="0"/>
        <v>1973534</v>
      </c>
      <c r="L49" s="92"/>
    </row>
    <row r="50" spans="2:12" ht="21" customHeight="1" thickBot="1" thickTop="1">
      <c r="B50" s="140" t="s">
        <v>46</v>
      </c>
      <c r="C50" s="141"/>
      <c r="D50" s="91">
        <f aca="true" t="shared" si="1" ref="D50:I50">SUM(D10:D49)</f>
        <v>256024</v>
      </c>
      <c r="E50" s="90">
        <f t="shared" si="1"/>
        <v>65959402</v>
      </c>
      <c r="F50" s="89">
        <f t="shared" si="1"/>
        <v>0</v>
      </c>
      <c r="G50" s="87">
        <f t="shared" si="1"/>
        <v>0</v>
      </c>
      <c r="H50" s="89">
        <f t="shared" si="1"/>
        <v>0</v>
      </c>
      <c r="I50" s="87">
        <f t="shared" si="1"/>
        <v>0</v>
      </c>
      <c r="J50" s="88">
        <f t="shared" si="0"/>
        <v>256024</v>
      </c>
      <c r="K50" s="87">
        <f t="shared" si="0"/>
        <v>65959402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栃木県倉庫協会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user02</dc:creator>
  <cp:keywords/>
  <dc:description/>
  <cp:lastModifiedBy>user02</cp:lastModifiedBy>
  <cp:lastPrinted>2018-06-08T02:46:19Z</cp:lastPrinted>
  <dcterms:created xsi:type="dcterms:W3CDTF">2001-03-04T05:07:28Z</dcterms:created>
  <dcterms:modified xsi:type="dcterms:W3CDTF">2018-06-08T02:46:36Z</dcterms:modified>
  <cp:category/>
  <cp:version/>
  <cp:contentType/>
  <cp:contentStatus/>
</cp:coreProperties>
</file>