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4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<sst xmlns="http://schemas.openxmlformats.org/spreadsheetml/2006/main" count="865" uniqueCount="74">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</sst>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19534</v>
      </c>
      <c r="E10" s="116">
        <f>'９月'!K10</f>
        <v>4553251</v>
      </c>
      <c r="F10" s="119"/>
      <c r="G10" s="118"/>
      <c r="H10" s="117"/>
      <c r="I10" s="116"/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1394</v>
      </c>
      <c r="E11" s="116">
        <f>'９月'!K11</f>
        <v>166080</v>
      </c>
      <c r="F11" s="105"/>
      <c r="G11" s="104"/>
      <c r="H11" s="103"/>
      <c r="I11" s="102"/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111</v>
      </c>
      <c r="E12" s="116">
        <f>'９月'!K12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5692</v>
      </c>
      <c r="E13" s="116">
        <f>'９月'!K13</f>
        <v>1364047</v>
      </c>
      <c r="F13" s="105"/>
      <c r="G13" s="104"/>
      <c r="H13" s="103"/>
      <c r="I13" s="102"/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2209</v>
      </c>
      <c r="E17" s="116">
        <f>'９月'!K17</f>
        <v>6939993</v>
      </c>
      <c r="F17" s="105"/>
      <c r="G17" s="104"/>
      <c r="H17" s="103"/>
      <c r="I17" s="102"/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129</v>
      </c>
      <c r="E18" s="116">
        <f>'９月'!K18</f>
        <v>17784</v>
      </c>
      <c r="F18" s="105"/>
      <c r="G18" s="104"/>
      <c r="H18" s="103"/>
      <c r="I18" s="102"/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7211</v>
      </c>
      <c r="E22" s="116">
        <f>'９月'!K22</f>
        <v>941427</v>
      </c>
      <c r="F22" s="105"/>
      <c r="G22" s="104"/>
      <c r="H22" s="103"/>
      <c r="I22" s="102"/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2165</v>
      </c>
      <c r="E23" s="116">
        <f>'９月'!K23</f>
        <v>1672183</v>
      </c>
      <c r="F23" s="112"/>
      <c r="G23" s="111"/>
      <c r="H23" s="110"/>
      <c r="I23" s="109"/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25546</v>
      </c>
      <c r="E24" s="116">
        <f>'９月'!K24</f>
        <v>3183190</v>
      </c>
      <c r="F24" s="105"/>
      <c r="G24" s="104"/>
      <c r="H24" s="103"/>
      <c r="I24" s="102"/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7993</v>
      </c>
      <c r="E25" s="116">
        <f>'９月'!K25</f>
        <v>3821639</v>
      </c>
      <c r="F25" s="105"/>
      <c r="G25" s="104"/>
      <c r="H25" s="103"/>
      <c r="I25" s="102"/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19409</v>
      </c>
      <c r="E26" s="116">
        <f>'９月'!K26</f>
        <v>8592170</v>
      </c>
      <c r="F26" s="105"/>
      <c r="G26" s="104"/>
      <c r="H26" s="103"/>
      <c r="I26" s="102"/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2286</v>
      </c>
      <c r="E27" s="116">
        <f>'９月'!K27</f>
        <v>371400</v>
      </c>
      <c r="F27" s="105"/>
      <c r="G27" s="104"/>
      <c r="H27" s="103"/>
      <c r="I27" s="102"/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440</v>
      </c>
      <c r="E28" s="116">
        <f>'９月'!K28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1149</v>
      </c>
      <c r="E29" s="116">
        <f>'９月'!K29</f>
        <v>401168</v>
      </c>
      <c r="F29" s="74"/>
      <c r="G29" s="111"/>
      <c r="H29" s="110"/>
      <c r="I29" s="109"/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1544</v>
      </c>
      <c r="E30" s="116">
        <f>'９月'!K30</f>
        <v>1022194</v>
      </c>
      <c r="F30" s="112"/>
      <c r="G30" s="111"/>
      <c r="H30" s="110"/>
      <c r="I30" s="109"/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0</v>
      </c>
      <c r="E32" s="116">
        <f>'９月'!K32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28597</v>
      </c>
      <c r="E33" s="116">
        <f>'９月'!K33</f>
        <v>9402054</v>
      </c>
      <c r="F33" s="112"/>
      <c r="G33" s="111"/>
      <c r="H33" s="72"/>
      <c r="I33" s="109"/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85236</v>
      </c>
      <c r="E34" s="116">
        <f>'９月'!K34</f>
        <v>7805658</v>
      </c>
      <c r="F34" s="112"/>
      <c r="G34" s="111"/>
      <c r="H34" s="110"/>
      <c r="I34" s="109"/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1414</v>
      </c>
      <c r="E35" s="116">
        <f>'９月'!K35</f>
        <v>128986</v>
      </c>
      <c r="F35" s="112"/>
      <c r="G35" s="111"/>
      <c r="H35" s="110"/>
      <c r="I35" s="109"/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202</v>
      </c>
      <c r="E36" s="116">
        <f>'９月'!K36</f>
        <v>104680</v>
      </c>
      <c r="F36" s="112"/>
      <c r="G36" s="111"/>
      <c r="H36" s="110"/>
      <c r="I36" s="109"/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739</v>
      </c>
      <c r="E38" s="116">
        <f>'９月'!K38</f>
        <v>144670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1224</v>
      </c>
      <c r="E39" s="116">
        <f>'９月'!K39</f>
        <v>1346400</v>
      </c>
      <c r="F39" s="112"/>
      <c r="G39" s="111"/>
      <c r="H39" s="110"/>
      <c r="I39" s="109"/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16163</v>
      </c>
      <c r="E42" s="116">
        <f>'９月'!K42</f>
        <v>4828152</v>
      </c>
      <c r="F42" s="112"/>
      <c r="G42" s="111"/>
      <c r="H42" s="110"/>
      <c r="I42" s="109"/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4797</v>
      </c>
      <c r="E43" s="116">
        <f>'９月'!K43</f>
        <v>1406941</v>
      </c>
      <c r="F43" s="112"/>
      <c r="G43" s="111"/>
      <c r="H43" s="110"/>
      <c r="I43" s="109"/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54</v>
      </c>
      <c r="E44" s="116">
        <f>'９月'!K44</f>
        <v>79230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8354</v>
      </c>
      <c r="E45" s="116">
        <f>'９月'!K45</f>
        <v>3731793</v>
      </c>
      <c r="F45" s="112"/>
      <c r="G45" s="111"/>
      <c r="H45" s="110"/>
      <c r="I45" s="109"/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7708</v>
      </c>
      <c r="E46" s="116">
        <f>'９月'!K46</f>
        <v>1634866</v>
      </c>
      <c r="F46" s="105"/>
      <c r="G46" s="104"/>
      <c r="H46" s="103"/>
      <c r="I46" s="102"/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6298</v>
      </c>
      <c r="E47" s="116">
        <f>'９月'!K47</f>
        <v>1898251</v>
      </c>
      <c r="F47" s="105"/>
      <c r="G47" s="104"/>
      <c r="H47" s="103"/>
      <c r="I47" s="102"/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5499</v>
      </c>
      <c r="E49" s="97">
        <f>'９月'!K49</f>
        <v>2066037</v>
      </c>
      <c r="F49" s="98"/>
      <c r="G49" s="97"/>
      <c r="H49" s="96"/>
      <c r="I49" s="95"/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19534</v>
      </c>
      <c r="E10" s="116">
        <f>'１０月'!K10</f>
        <v>4553251</v>
      </c>
      <c r="F10" s="119"/>
      <c r="G10" s="118"/>
      <c r="H10" s="117"/>
      <c r="I10" s="116"/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1394</v>
      </c>
      <c r="E11" s="116">
        <f>'１０月'!K11</f>
        <v>166080</v>
      </c>
      <c r="F11" s="105"/>
      <c r="G11" s="104"/>
      <c r="H11" s="103"/>
      <c r="I11" s="102"/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111</v>
      </c>
      <c r="E12" s="116">
        <f>'１０月'!K12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5692</v>
      </c>
      <c r="E13" s="116">
        <f>'１０月'!K13</f>
        <v>1364047</v>
      </c>
      <c r="F13" s="105"/>
      <c r="G13" s="104"/>
      <c r="H13" s="103"/>
      <c r="I13" s="102"/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2209</v>
      </c>
      <c r="E17" s="116">
        <f>'１０月'!K17</f>
        <v>6939993</v>
      </c>
      <c r="F17" s="105"/>
      <c r="G17" s="104"/>
      <c r="H17" s="103"/>
      <c r="I17" s="102"/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129</v>
      </c>
      <c r="E18" s="116">
        <f>'１０月'!K18</f>
        <v>17784</v>
      </c>
      <c r="F18" s="105"/>
      <c r="G18" s="104"/>
      <c r="H18" s="103"/>
      <c r="I18" s="102"/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7211</v>
      </c>
      <c r="E22" s="116">
        <f>'１０月'!K22</f>
        <v>941427</v>
      </c>
      <c r="F22" s="105"/>
      <c r="G22" s="104"/>
      <c r="H22" s="103"/>
      <c r="I22" s="102"/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2165</v>
      </c>
      <c r="E23" s="116">
        <f>'１０月'!K23</f>
        <v>1672183</v>
      </c>
      <c r="F23" s="112"/>
      <c r="G23" s="111"/>
      <c r="H23" s="110"/>
      <c r="I23" s="109"/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25546</v>
      </c>
      <c r="E24" s="116">
        <f>'１０月'!K24</f>
        <v>3183190</v>
      </c>
      <c r="F24" s="105"/>
      <c r="G24" s="104"/>
      <c r="H24" s="103"/>
      <c r="I24" s="102"/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7993</v>
      </c>
      <c r="E25" s="116">
        <f>'１０月'!K25</f>
        <v>3821639</v>
      </c>
      <c r="F25" s="105"/>
      <c r="G25" s="104"/>
      <c r="H25" s="103"/>
      <c r="I25" s="102"/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19409</v>
      </c>
      <c r="E26" s="116">
        <f>'１０月'!K26</f>
        <v>8592170</v>
      </c>
      <c r="F26" s="105"/>
      <c r="G26" s="104"/>
      <c r="H26" s="103"/>
      <c r="I26" s="102"/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2286</v>
      </c>
      <c r="E27" s="116">
        <f>'１０月'!K27</f>
        <v>371400</v>
      </c>
      <c r="F27" s="105"/>
      <c r="G27" s="104"/>
      <c r="H27" s="103"/>
      <c r="I27" s="102"/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440</v>
      </c>
      <c r="E28" s="116">
        <f>'１０月'!K28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1149</v>
      </c>
      <c r="E29" s="116">
        <f>'１０月'!K29</f>
        <v>401168</v>
      </c>
      <c r="F29" s="74"/>
      <c r="G29" s="111"/>
      <c r="H29" s="110"/>
      <c r="I29" s="109"/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1544</v>
      </c>
      <c r="E30" s="116">
        <f>'１０月'!K30</f>
        <v>1022194</v>
      </c>
      <c r="F30" s="112"/>
      <c r="G30" s="111"/>
      <c r="H30" s="110"/>
      <c r="I30" s="109"/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0</v>
      </c>
      <c r="E32" s="116">
        <f>'１０月'!K32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28597</v>
      </c>
      <c r="E33" s="116">
        <f>'１０月'!K33</f>
        <v>9402054</v>
      </c>
      <c r="F33" s="112"/>
      <c r="G33" s="111"/>
      <c r="H33" s="72"/>
      <c r="I33" s="109"/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85236</v>
      </c>
      <c r="E34" s="116">
        <f>'１０月'!K34</f>
        <v>7805658</v>
      </c>
      <c r="F34" s="112"/>
      <c r="G34" s="111"/>
      <c r="H34" s="110"/>
      <c r="I34" s="109"/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1414</v>
      </c>
      <c r="E35" s="116">
        <f>'１０月'!K35</f>
        <v>128986</v>
      </c>
      <c r="F35" s="112"/>
      <c r="G35" s="111"/>
      <c r="H35" s="110"/>
      <c r="I35" s="109"/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202</v>
      </c>
      <c r="E36" s="116">
        <f>'１０月'!K36</f>
        <v>104680</v>
      </c>
      <c r="F36" s="112"/>
      <c r="G36" s="111"/>
      <c r="H36" s="110"/>
      <c r="I36" s="109"/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739</v>
      </c>
      <c r="E38" s="116">
        <f>'１０月'!K38</f>
        <v>144670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1224</v>
      </c>
      <c r="E39" s="116">
        <f>'１０月'!K39</f>
        <v>1346400</v>
      </c>
      <c r="F39" s="112"/>
      <c r="G39" s="111"/>
      <c r="H39" s="110"/>
      <c r="I39" s="109"/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16163</v>
      </c>
      <c r="E42" s="116">
        <f>'１０月'!K42</f>
        <v>4828152</v>
      </c>
      <c r="F42" s="112"/>
      <c r="G42" s="111"/>
      <c r="H42" s="110"/>
      <c r="I42" s="109"/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4797</v>
      </c>
      <c r="E43" s="116">
        <f>'１０月'!K43</f>
        <v>1406941</v>
      </c>
      <c r="F43" s="112"/>
      <c r="G43" s="111"/>
      <c r="H43" s="110"/>
      <c r="I43" s="109"/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54</v>
      </c>
      <c r="E44" s="116">
        <f>'１０月'!K44</f>
        <v>79230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8354</v>
      </c>
      <c r="E45" s="116">
        <f>'１０月'!K45</f>
        <v>3731793</v>
      </c>
      <c r="F45" s="112"/>
      <c r="G45" s="111"/>
      <c r="H45" s="110"/>
      <c r="I45" s="109"/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7708</v>
      </c>
      <c r="E46" s="116">
        <f>'１０月'!K46</f>
        <v>1634866</v>
      </c>
      <c r="F46" s="105"/>
      <c r="G46" s="104"/>
      <c r="H46" s="103"/>
      <c r="I46" s="102"/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6298</v>
      </c>
      <c r="E47" s="116">
        <f>'１０月'!K47</f>
        <v>1898251</v>
      </c>
      <c r="F47" s="105"/>
      <c r="G47" s="104"/>
      <c r="H47" s="103"/>
      <c r="I47" s="102"/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5499</v>
      </c>
      <c r="E49" s="97">
        <f>'１０月'!K49</f>
        <v>2066037</v>
      </c>
      <c r="F49" s="98"/>
      <c r="G49" s="97"/>
      <c r="H49" s="96"/>
      <c r="I49" s="95"/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48" sqref="H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19534</v>
      </c>
      <c r="E10" s="116">
        <f>'１１月'!K10</f>
        <v>4553251</v>
      </c>
      <c r="F10" s="119"/>
      <c r="G10" s="118"/>
      <c r="H10" s="117"/>
      <c r="I10" s="116"/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1394</v>
      </c>
      <c r="E11" s="116">
        <f>'１１月'!K11</f>
        <v>166080</v>
      </c>
      <c r="F11" s="105"/>
      <c r="G11" s="104"/>
      <c r="H11" s="103"/>
      <c r="I11" s="102"/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111</v>
      </c>
      <c r="E12" s="116">
        <f>'１１月'!K12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5692</v>
      </c>
      <c r="E13" s="116">
        <f>'１１月'!K13</f>
        <v>1364047</v>
      </c>
      <c r="F13" s="105"/>
      <c r="G13" s="104"/>
      <c r="H13" s="103"/>
      <c r="I13" s="102"/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2209</v>
      </c>
      <c r="E17" s="116">
        <f>'１１月'!K17</f>
        <v>6939993</v>
      </c>
      <c r="F17" s="105"/>
      <c r="G17" s="104"/>
      <c r="H17" s="103"/>
      <c r="I17" s="102"/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129</v>
      </c>
      <c r="E18" s="116">
        <f>'１１月'!K18</f>
        <v>17784</v>
      </c>
      <c r="F18" s="105"/>
      <c r="G18" s="104"/>
      <c r="H18" s="103"/>
      <c r="I18" s="102"/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7211</v>
      </c>
      <c r="E22" s="116">
        <f>'１１月'!K22</f>
        <v>941427</v>
      </c>
      <c r="F22" s="105"/>
      <c r="G22" s="104"/>
      <c r="H22" s="103"/>
      <c r="I22" s="102"/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2165</v>
      </c>
      <c r="E23" s="116">
        <f>'１１月'!K23</f>
        <v>1672183</v>
      </c>
      <c r="F23" s="112"/>
      <c r="G23" s="111"/>
      <c r="H23" s="110"/>
      <c r="I23" s="109"/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25546</v>
      </c>
      <c r="E24" s="116">
        <f>'１１月'!K24</f>
        <v>3183190</v>
      </c>
      <c r="F24" s="105"/>
      <c r="G24" s="104"/>
      <c r="H24" s="103"/>
      <c r="I24" s="102"/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7993</v>
      </c>
      <c r="E25" s="116">
        <f>'１１月'!K25</f>
        <v>3821639</v>
      </c>
      <c r="F25" s="105"/>
      <c r="G25" s="104"/>
      <c r="H25" s="103"/>
      <c r="I25" s="102"/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19409</v>
      </c>
      <c r="E26" s="116">
        <f>'１１月'!K26</f>
        <v>8592170</v>
      </c>
      <c r="F26" s="105"/>
      <c r="G26" s="104"/>
      <c r="H26" s="103"/>
      <c r="I26" s="102"/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2286</v>
      </c>
      <c r="E27" s="116">
        <f>'１１月'!K27</f>
        <v>371400</v>
      </c>
      <c r="F27" s="105"/>
      <c r="G27" s="104"/>
      <c r="H27" s="103"/>
      <c r="I27" s="102"/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440</v>
      </c>
      <c r="E28" s="116">
        <f>'１１月'!K28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1149</v>
      </c>
      <c r="E29" s="116">
        <f>'１１月'!K29</f>
        <v>401168</v>
      </c>
      <c r="F29" s="74"/>
      <c r="G29" s="111"/>
      <c r="H29" s="110"/>
      <c r="I29" s="109"/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1544</v>
      </c>
      <c r="E30" s="116">
        <f>'１１月'!K30</f>
        <v>1022194</v>
      </c>
      <c r="F30" s="112"/>
      <c r="G30" s="111"/>
      <c r="H30" s="110"/>
      <c r="I30" s="109"/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0</v>
      </c>
      <c r="E32" s="116">
        <f>'１１月'!K32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28597</v>
      </c>
      <c r="E33" s="116">
        <f>'１１月'!K33</f>
        <v>9402054</v>
      </c>
      <c r="F33" s="112"/>
      <c r="G33" s="111"/>
      <c r="H33" s="72"/>
      <c r="I33" s="109"/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85236</v>
      </c>
      <c r="E34" s="116">
        <f>'１１月'!K34</f>
        <v>7805658</v>
      </c>
      <c r="F34" s="112"/>
      <c r="G34" s="111"/>
      <c r="H34" s="110"/>
      <c r="I34" s="109"/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1414</v>
      </c>
      <c r="E35" s="116">
        <f>'１１月'!K35</f>
        <v>128986</v>
      </c>
      <c r="F35" s="112"/>
      <c r="G35" s="111"/>
      <c r="H35" s="110"/>
      <c r="I35" s="109"/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202</v>
      </c>
      <c r="E36" s="116">
        <f>'１１月'!K36</f>
        <v>104680</v>
      </c>
      <c r="F36" s="112"/>
      <c r="G36" s="111"/>
      <c r="H36" s="110"/>
      <c r="I36" s="109"/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739</v>
      </c>
      <c r="E38" s="116">
        <f>'１１月'!K38</f>
        <v>144670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1224</v>
      </c>
      <c r="E39" s="116">
        <f>'１１月'!K39</f>
        <v>1346400</v>
      </c>
      <c r="F39" s="112"/>
      <c r="G39" s="111"/>
      <c r="H39" s="110"/>
      <c r="I39" s="109"/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16163</v>
      </c>
      <c r="E42" s="116">
        <f>'１１月'!K42</f>
        <v>4828152</v>
      </c>
      <c r="F42" s="112"/>
      <c r="G42" s="111"/>
      <c r="H42" s="110"/>
      <c r="I42" s="109"/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4797</v>
      </c>
      <c r="E43" s="116">
        <f>'１１月'!K43</f>
        <v>1406941</v>
      </c>
      <c r="F43" s="112"/>
      <c r="G43" s="111"/>
      <c r="H43" s="110"/>
      <c r="I43" s="109"/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54</v>
      </c>
      <c r="E44" s="116">
        <f>'１１月'!K44</f>
        <v>79230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8354</v>
      </c>
      <c r="E45" s="116">
        <f>'１１月'!K45</f>
        <v>3731793</v>
      </c>
      <c r="F45" s="112"/>
      <c r="G45" s="111"/>
      <c r="H45" s="110"/>
      <c r="I45" s="109"/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7708</v>
      </c>
      <c r="E46" s="116">
        <f>'１１月'!K46</f>
        <v>1634866</v>
      </c>
      <c r="F46" s="105"/>
      <c r="G46" s="104"/>
      <c r="H46" s="103"/>
      <c r="I46" s="102"/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6298</v>
      </c>
      <c r="E47" s="116">
        <f>'１１月'!K47</f>
        <v>1898251</v>
      </c>
      <c r="F47" s="105"/>
      <c r="G47" s="104"/>
      <c r="H47" s="103"/>
      <c r="I47" s="102"/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5499</v>
      </c>
      <c r="E49" s="97">
        <f>'１１月'!K49</f>
        <v>2066037</v>
      </c>
      <c r="F49" s="98"/>
      <c r="G49" s="97"/>
      <c r="H49" s="96"/>
      <c r="I49" s="95"/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4" sqref="F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>
        <v>3214</v>
      </c>
      <c r="G10" s="118">
        <v>519772</v>
      </c>
      <c r="H10" s="117">
        <v>3225</v>
      </c>
      <c r="I10" s="116">
        <v>552150</v>
      </c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>
        <v>200</v>
      </c>
      <c r="G11" s="104">
        <v>30000</v>
      </c>
      <c r="H11" s="103">
        <v>250</v>
      </c>
      <c r="I11" s="102">
        <v>45000</v>
      </c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>
        <v>30</v>
      </c>
      <c r="G12" s="104">
        <v>3983</v>
      </c>
      <c r="H12" s="103">
        <v>0</v>
      </c>
      <c r="I12" s="102">
        <v>0</v>
      </c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23">
        <f>'２月'!K13</f>
        <v>1142259</v>
      </c>
      <c r="F13" s="105">
        <v>1040</v>
      </c>
      <c r="G13" s="104">
        <v>269300</v>
      </c>
      <c r="H13" s="103">
        <v>673</v>
      </c>
      <c r="I13" s="102">
        <v>150394</v>
      </c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>
        <v>1677</v>
      </c>
      <c r="G17" s="104">
        <v>5093403</v>
      </c>
      <c r="H17" s="103">
        <v>1509</v>
      </c>
      <c r="I17" s="102">
        <v>4580060</v>
      </c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>
        <v>146</v>
      </c>
      <c r="G18" s="104">
        <v>20521</v>
      </c>
      <c r="H18" s="103">
        <v>101</v>
      </c>
      <c r="I18" s="102">
        <v>13056</v>
      </c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>
        <v>2430</v>
      </c>
      <c r="G22" s="104">
        <v>306880</v>
      </c>
      <c r="H22" s="103">
        <v>3013</v>
      </c>
      <c r="I22" s="102">
        <v>389120</v>
      </c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>
        <v>976</v>
      </c>
      <c r="G23" s="111">
        <v>1336700</v>
      </c>
      <c r="H23" s="110">
        <v>1330</v>
      </c>
      <c r="I23" s="109">
        <v>3038012</v>
      </c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>
        <v>1282</v>
      </c>
      <c r="G24" s="104">
        <v>1523047</v>
      </c>
      <c r="H24" s="103">
        <v>1553</v>
      </c>
      <c r="I24" s="102">
        <v>1591918</v>
      </c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>
        <f>5873+21</f>
        <v>5894</v>
      </c>
      <c r="G25" s="104">
        <f>1670557+59400</f>
        <v>1729957</v>
      </c>
      <c r="H25" s="103">
        <f>5219+52</f>
        <v>5271</v>
      </c>
      <c r="I25" s="102">
        <f>2110555+141600</f>
        <v>2252155</v>
      </c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>
        <v>7739</v>
      </c>
      <c r="G26" s="104">
        <v>2748695</v>
      </c>
      <c r="H26" s="103">
        <v>8645</v>
      </c>
      <c r="I26" s="102">
        <v>2938482</v>
      </c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>
        <v>419</v>
      </c>
      <c r="G27" s="104">
        <v>94750</v>
      </c>
      <c r="H27" s="103">
        <v>441</v>
      </c>
      <c r="I27" s="102">
        <v>99800</v>
      </c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>
        <v>1070</v>
      </c>
      <c r="G28" s="104">
        <v>117700</v>
      </c>
      <c r="H28" s="103">
        <v>1120</v>
      </c>
      <c r="I28" s="102">
        <v>123200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>
        <f>24+155</f>
        <v>179</v>
      </c>
      <c r="G29" s="111">
        <f>4800+119966</f>
        <v>124766</v>
      </c>
      <c r="H29" s="110">
        <f>28+76</f>
        <v>104</v>
      </c>
      <c r="I29" s="109">
        <f>5600+95910</f>
        <v>101510</v>
      </c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>
        <f>437+315</f>
        <v>752</v>
      </c>
      <c r="G30" s="111">
        <f>329409+135811</f>
        <v>465220</v>
      </c>
      <c r="H30" s="110">
        <f>485+283</f>
        <v>768</v>
      </c>
      <c r="I30" s="109">
        <f>333114+105521</f>
        <v>438635</v>
      </c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>
        <v>7</v>
      </c>
      <c r="G32" s="111">
        <v>6271</v>
      </c>
      <c r="H32" s="110">
        <v>6</v>
      </c>
      <c r="I32" s="109">
        <v>5277</v>
      </c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>
        <v>27836</v>
      </c>
      <c r="G33" s="111">
        <v>7843354</v>
      </c>
      <c r="H33" s="72">
        <v>18813</v>
      </c>
      <c r="I33" s="109">
        <v>5721146</v>
      </c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>
        <f>31022+139</f>
        <v>31161</v>
      </c>
      <c r="G34" s="111">
        <f>4835719+355400</f>
        <v>5191119</v>
      </c>
      <c r="H34" s="110">
        <f>28404+138</f>
        <v>28542</v>
      </c>
      <c r="I34" s="109">
        <f>4860434+348014</f>
        <v>5208448</v>
      </c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>
        <v>1253</v>
      </c>
      <c r="G35" s="111">
        <v>125290</v>
      </c>
      <c r="H35" s="110">
        <v>1243</v>
      </c>
      <c r="I35" s="109">
        <v>137361</v>
      </c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>
        <v>246</v>
      </c>
      <c r="G36" s="111">
        <v>128850</v>
      </c>
      <c r="H36" s="110">
        <v>198</v>
      </c>
      <c r="I36" s="109">
        <v>40240</v>
      </c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>
        <v>19</v>
      </c>
      <c r="G38" s="111">
        <v>3760</v>
      </c>
      <c r="H38" s="110">
        <v>45</v>
      </c>
      <c r="I38" s="109">
        <v>7760</v>
      </c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>
        <v>24652</v>
      </c>
      <c r="G42" s="111">
        <v>7089867</v>
      </c>
      <c r="H42" s="110">
        <v>24362</v>
      </c>
      <c r="I42" s="109">
        <v>7090472</v>
      </c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>
        <v>6818</v>
      </c>
      <c r="G43" s="111">
        <v>1963549</v>
      </c>
      <c r="H43" s="110">
        <v>6867</v>
      </c>
      <c r="I43" s="109">
        <v>1974030</v>
      </c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>
        <v>3</v>
      </c>
      <c r="G44" s="111">
        <v>4500</v>
      </c>
      <c r="H44" s="110">
        <v>26</v>
      </c>
      <c r="I44" s="109">
        <v>39000</v>
      </c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>
        <v>4737</v>
      </c>
      <c r="G45" s="111">
        <v>896273</v>
      </c>
      <c r="H45" s="110">
        <v>4547</v>
      </c>
      <c r="I45" s="109">
        <v>651449</v>
      </c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>
        <v>4549</v>
      </c>
      <c r="G46" s="104">
        <v>991741</v>
      </c>
      <c r="H46" s="103">
        <v>4201</v>
      </c>
      <c r="I46" s="102">
        <v>766923</v>
      </c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>
        <v>2286</v>
      </c>
      <c r="G47" s="111">
        <v>931453</v>
      </c>
      <c r="H47" s="110">
        <f>2519+12</f>
        <v>2531</v>
      </c>
      <c r="I47" s="109">
        <f>923242+22000</f>
        <v>945242</v>
      </c>
      <c r="J47" s="108">
        <f t="shared" si="0"/>
        <v>6495</v>
      </c>
      <c r="K47" s="107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>
        <v>1654</v>
      </c>
      <c r="G49" s="125">
        <v>648953</v>
      </c>
      <c r="H49" s="126">
        <v>1914</v>
      </c>
      <c r="I49" s="127">
        <v>1006454</v>
      </c>
      <c r="J49" s="128">
        <f t="shared" si="0"/>
        <v>4999</v>
      </c>
      <c r="K49" s="129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132669</v>
      </c>
      <c r="G50" s="133">
        <f t="shared" si="1"/>
        <v>40649674</v>
      </c>
      <c r="H50" s="132">
        <f t="shared" si="1"/>
        <v>121678</v>
      </c>
      <c r="I50" s="133">
        <f t="shared" si="1"/>
        <v>40325294</v>
      </c>
      <c r="J50" s="134">
        <f t="shared" si="0"/>
        <v>266245</v>
      </c>
      <c r="K50" s="133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22438</v>
      </c>
      <c r="E10" s="116">
        <f>'３月'!K10</f>
        <v>5510101</v>
      </c>
      <c r="F10" s="119">
        <v>1960</v>
      </c>
      <c r="G10" s="118">
        <v>206238</v>
      </c>
      <c r="H10" s="117">
        <v>4751</v>
      </c>
      <c r="I10" s="116">
        <v>805742</v>
      </c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894</v>
      </c>
      <c r="E11" s="116">
        <f>'３月'!K11</f>
        <v>98580</v>
      </c>
      <c r="F11" s="105">
        <v>200</v>
      </c>
      <c r="G11" s="104">
        <v>30000</v>
      </c>
      <c r="H11" s="103">
        <v>100</v>
      </c>
      <c r="I11" s="102">
        <v>7500</v>
      </c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178</v>
      </c>
      <c r="E12" s="116">
        <f>'３月'!K12</f>
        <v>23474</v>
      </c>
      <c r="F12" s="105">
        <v>0</v>
      </c>
      <c r="G12" s="104">
        <v>0</v>
      </c>
      <c r="H12" s="103">
        <v>67</v>
      </c>
      <c r="I12" s="102">
        <v>8936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5161</v>
      </c>
      <c r="E13" s="116">
        <f>'３月'!K13</f>
        <v>1261165</v>
      </c>
      <c r="F13" s="105">
        <v>394</v>
      </c>
      <c r="G13" s="104">
        <v>103100</v>
      </c>
      <c r="H13" s="103">
        <v>488</v>
      </c>
      <c r="I13" s="102">
        <v>116238</v>
      </c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2262</v>
      </c>
      <c r="E17" s="116">
        <f>'３月'!K17</f>
        <v>6852503</v>
      </c>
      <c r="F17" s="105">
        <v>1344</v>
      </c>
      <c r="G17" s="104">
        <v>4159368</v>
      </c>
      <c r="H17" s="103">
        <v>1338</v>
      </c>
      <c r="I17" s="102">
        <v>4085784</v>
      </c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124</v>
      </c>
      <c r="E18" s="116">
        <f>'３月'!K18</f>
        <v>17636</v>
      </c>
      <c r="F18" s="105">
        <v>98</v>
      </c>
      <c r="G18" s="104">
        <v>11681</v>
      </c>
      <c r="H18" s="103">
        <v>101</v>
      </c>
      <c r="I18" s="102">
        <v>12432</v>
      </c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8915</v>
      </c>
      <c r="E22" s="116">
        <f>'３月'!K22</f>
        <v>1123827</v>
      </c>
      <c r="F22" s="105">
        <v>1513</v>
      </c>
      <c r="G22" s="104">
        <v>217760</v>
      </c>
      <c r="H22" s="103">
        <v>2000</v>
      </c>
      <c r="I22" s="102">
        <v>264600</v>
      </c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2190</v>
      </c>
      <c r="E23" s="116">
        <f>'３月'!K23</f>
        <v>1664808</v>
      </c>
      <c r="F23" s="112">
        <v>673</v>
      </c>
      <c r="G23" s="111">
        <v>745950</v>
      </c>
      <c r="H23" s="110">
        <v>843</v>
      </c>
      <c r="I23" s="109">
        <v>722873</v>
      </c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25562</v>
      </c>
      <c r="E24" s="116">
        <f>'３月'!K24</f>
        <v>3203786</v>
      </c>
      <c r="F24" s="105">
        <v>1326</v>
      </c>
      <c r="G24" s="104">
        <v>2422473</v>
      </c>
      <c r="H24" s="103">
        <v>1389</v>
      </c>
      <c r="I24" s="102">
        <v>2444467</v>
      </c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7921</v>
      </c>
      <c r="E25" s="116">
        <f>'３月'!K25</f>
        <v>4884960</v>
      </c>
      <c r="F25" s="105">
        <f>5745+13</f>
        <v>5758</v>
      </c>
      <c r="G25" s="104">
        <f>1472789+34800</f>
        <v>1507589</v>
      </c>
      <c r="H25" s="103">
        <f>6044+4</f>
        <v>6048</v>
      </c>
      <c r="I25" s="102">
        <f>2194647+12600</f>
        <v>2207247</v>
      </c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19796</v>
      </c>
      <c r="E26" s="116">
        <f>'３月'!K26</f>
        <v>7509444</v>
      </c>
      <c r="F26" s="105">
        <v>6411</v>
      </c>
      <c r="G26" s="104">
        <v>2737543</v>
      </c>
      <c r="H26" s="103">
        <v>6462</v>
      </c>
      <c r="I26" s="102">
        <v>1328625</v>
      </c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2083</v>
      </c>
      <c r="E27" s="116">
        <f>'３月'!K27</f>
        <v>332850</v>
      </c>
      <c r="F27" s="105">
        <v>427</v>
      </c>
      <c r="G27" s="104">
        <v>100250</v>
      </c>
      <c r="H27" s="103">
        <v>377</v>
      </c>
      <c r="I27" s="102">
        <v>87900</v>
      </c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1260</v>
      </c>
      <c r="I28" s="102">
        <v>138600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1202</v>
      </c>
      <c r="E29" s="116">
        <f>'３月'!K29</f>
        <v>398677</v>
      </c>
      <c r="F29" s="74">
        <f>28+72</f>
        <v>100</v>
      </c>
      <c r="G29" s="111">
        <f>5600+110768</f>
        <v>116368</v>
      </c>
      <c r="H29" s="110">
        <f>32+91</f>
        <v>123</v>
      </c>
      <c r="I29" s="109">
        <f>6400+105100</f>
        <v>111500</v>
      </c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1620</v>
      </c>
      <c r="E30" s="116">
        <f>'３月'!K30</f>
        <v>959203</v>
      </c>
      <c r="F30" s="112">
        <f>391+146</f>
        <v>537</v>
      </c>
      <c r="G30" s="111">
        <f>253191+135210</f>
        <v>388401</v>
      </c>
      <c r="H30" s="110">
        <f>483+193</f>
        <v>676</v>
      </c>
      <c r="I30" s="109">
        <f>309918+100018</f>
        <v>409936</v>
      </c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7</v>
      </c>
      <c r="E32" s="116">
        <f>'３月'!K32</f>
        <v>6271</v>
      </c>
      <c r="F32" s="112">
        <v>0</v>
      </c>
      <c r="G32" s="111">
        <v>0</v>
      </c>
      <c r="H32" s="110">
        <v>7</v>
      </c>
      <c r="I32" s="109">
        <v>6271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32918</v>
      </c>
      <c r="E33" s="116">
        <f>'３月'!K33</f>
        <v>9683649</v>
      </c>
      <c r="F33" s="112">
        <v>20953</v>
      </c>
      <c r="G33" s="111">
        <v>5910509</v>
      </c>
      <c r="H33" s="72">
        <v>26197</v>
      </c>
      <c r="I33" s="109">
        <v>7306654</v>
      </c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85449</v>
      </c>
      <c r="E34" s="116">
        <f>'３月'!K34</f>
        <v>7751517</v>
      </c>
      <c r="F34" s="112">
        <f>23615+146</f>
        <v>23761</v>
      </c>
      <c r="G34" s="111">
        <f>4829891+375400</f>
        <v>5205291</v>
      </c>
      <c r="H34" s="110">
        <f>25217+153</f>
        <v>25370</v>
      </c>
      <c r="I34" s="109">
        <f>4733726+368324</f>
        <v>5102050</v>
      </c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1317</v>
      </c>
      <c r="E35" s="116">
        <f>'３月'!K35</f>
        <v>114264</v>
      </c>
      <c r="F35" s="112">
        <v>1162</v>
      </c>
      <c r="G35" s="111">
        <v>130210</v>
      </c>
      <c r="H35" s="110">
        <v>1116</v>
      </c>
      <c r="I35" s="109">
        <v>111526</v>
      </c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260</v>
      </c>
      <c r="E36" s="116">
        <f>'３月'!K36</f>
        <v>131850</v>
      </c>
      <c r="F36" s="112">
        <v>110</v>
      </c>
      <c r="G36" s="111">
        <v>292050</v>
      </c>
      <c r="H36" s="110">
        <v>106</v>
      </c>
      <c r="I36" s="109">
        <v>255190</v>
      </c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759</v>
      </c>
      <c r="E38" s="116">
        <f>'３月'!K38</f>
        <v>147920</v>
      </c>
      <c r="F38" s="112">
        <v>20</v>
      </c>
      <c r="G38" s="111">
        <v>4000</v>
      </c>
      <c r="H38" s="110">
        <v>40</v>
      </c>
      <c r="I38" s="109">
        <v>8000</v>
      </c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>
        <v>400</v>
      </c>
      <c r="G39" s="111">
        <v>440000</v>
      </c>
      <c r="H39" s="110">
        <v>400</v>
      </c>
      <c r="I39" s="109">
        <v>440000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11624</v>
      </c>
      <c r="E42" s="116">
        <f>'３月'!K42</f>
        <v>3580148</v>
      </c>
      <c r="F42" s="112">
        <v>23721</v>
      </c>
      <c r="G42" s="111">
        <v>6660134</v>
      </c>
      <c r="H42" s="110">
        <v>23809</v>
      </c>
      <c r="I42" s="109">
        <v>6694456</v>
      </c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4599</v>
      </c>
      <c r="E43" s="116">
        <f>'３月'!K43</f>
        <v>1325735</v>
      </c>
      <c r="F43" s="112">
        <v>7834</v>
      </c>
      <c r="G43" s="111">
        <v>2412982</v>
      </c>
      <c r="H43" s="110">
        <v>8164</v>
      </c>
      <c r="I43" s="109">
        <v>2503166</v>
      </c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54</v>
      </c>
      <c r="E44" s="116">
        <f>'３月'!K44</f>
        <v>79200</v>
      </c>
      <c r="F44" s="112">
        <v>4</v>
      </c>
      <c r="G44" s="111">
        <v>4561</v>
      </c>
      <c r="H44" s="110">
        <v>5</v>
      </c>
      <c r="I44" s="109">
        <v>6001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9914</v>
      </c>
      <c r="E45" s="116">
        <f>'３月'!K45</f>
        <v>4114492</v>
      </c>
      <c r="F45" s="112">
        <v>3504</v>
      </c>
      <c r="G45" s="111">
        <v>870473</v>
      </c>
      <c r="H45" s="110">
        <v>3351</v>
      </c>
      <c r="I45" s="109">
        <v>1022293</v>
      </c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5700</v>
      </c>
      <c r="E46" s="116">
        <f>'３月'!K46</f>
        <v>1186470</v>
      </c>
      <c r="F46" s="105">
        <v>4163</v>
      </c>
      <c r="G46" s="104">
        <v>723915</v>
      </c>
      <c r="H46" s="103">
        <v>3589</v>
      </c>
      <c r="I46" s="102">
        <v>639130</v>
      </c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6495</v>
      </c>
      <c r="E47" s="116">
        <f>'３月'!K47</f>
        <v>1969982</v>
      </c>
      <c r="F47" s="105">
        <v>2301</v>
      </c>
      <c r="G47" s="104">
        <v>858403</v>
      </c>
      <c r="H47" s="103">
        <v>2371</v>
      </c>
      <c r="I47" s="102">
        <v>870176</v>
      </c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4999</v>
      </c>
      <c r="E49" s="116">
        <f>'３月'!K49</f>
        <v>1451031</v>
      </c>
      <c r="F49" s="98">
        <v>6004</v>
      </c>
      <c r="G49" s="97">
        <v>1888357</v>
      </c>
      <c r="H49" s="96">
        <v>5451</v>
      </c>
      <c r="I49" s="95">
        <v>1365854</v>
      </c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115778</v>
      </c>
      <c r="G50" s="87">
        <f t="shared" si="1"/>
        <v>38268606</v>
      </c>
      <c r="H50" s="89">
        <f t="shared" si="1"/>
        <v>125999</v>
      </c>
      <c r="I50" s="87">
        <f t="shared" si="1"/>
        <v>39083147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19647</v>
      </c>
      <c r="E10" s="116">
        <f>'４月'!K10</f>
        <v>4910597</v>
      </c>
      <c r="F10" s="119">
        <v>4954</v>
      </c>
      <c r="G10" s="118">
        <v>689905</v>
      </c>
      <c r="H10" s="117">
        <v>5067</v>
      </c>
      <c r="I10" s="116">
        <v>1047251</v>
      </c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994</v>
      </c>
      <c r="E11" s="116">
        <f>'４月'!K11</f>
        <v>121080</v>
      </c>
      <c r="F11" s="105">
        <v>600</v>
      </c>
      <c r="G11" s="104">
        <v>90000</v>
      </c>
      <c r="H11" s="103">
        <v>200</v>
      </c>
      <c r="I11" s="102">
        <v>45000</v>
      </c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111</v>
      </c>
      <c r="E12" s="116">
        <f>'４月'!K12</f>
        <v>14538</v>
      </c>
      <c r="F12" s="105">
        <v>159</v>
      </c>
      <c r="G12" s="104">
        <v>21188</v>
      </c>
      <c r="H12" s="103">
        <v>159</v>
      </c>
      <c r="I12" s="102">
        <v>21188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5067</v>
      </c>
      <c r="E13" s="116">
        <f>'４月'!K13</f>
        <v>1248027</v>
      </c>
      <c r="F13" s="105">
        <v>1568</v>
      </c>
      <c r="G13" s="104">
        <v>304487</v>
      </c>
      <c r="H13" s="103">
        <v>943</v>
      </c>
      <c r="I13" s="102">
        <v>188467</v>
      </c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2268</v>
      </c>
      <c r="E17" s="116">
        <f>'４月'!K17</f>
        <v>6926087</v>
      </c>
      <c r="F17" s="105">
        <v>1320</v>
      </c>
      <c r="G17" s="104">
        <v>4225183</v>
      </c>
      <c r="H17" s="103">
        <v>1379</v>
      </c>
      <c r="I17" s="102">
        <v>4211277</v>
      </c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121</v>
      </c>
      <c r="E18" s="116">
        <f>'４月'!K18</f>
        <v>16885</v>
      </c>
      <c r="F18" s="105">
        <v>104</v>
      </c>
      <c r="G18" s="104">
        <v>12686</v>
      </c>
      <c r="H18" s="103">
        <v>96</v>
      </c>
      <c r="I18" s="102">
        <v>11787</v>
      </c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8428</v>
      </c>
      <c r="E22" s="116">
        <f>'４月'!K22</f>
        <v>1076987</v>
      </c>
      <c r="F22" s="105">
        <v>1403</v>
      </c>
      <c r="G22" s="104">
        <v>215040</v>
      </c>
      <c r="H22" s="103">
        <v>2620</v>
      </c>
      <c r="I22" s="102">
        <v>350600</v>
      </c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2020</v>
      </c>
      <c r="E23" s="116">
        <f>'４月'!K23</f>
        <v>1687885</v>
      </c>
      <c r="F23" s="112">
        <v>822</v>
      </c>
      <c r="G23" s="111">
        <v>536950</v>
      </c>
      <c r="H23" s="110">
        <v>677</v>
      </c>
      <c r="I23" s="109">
        <v>552652</v>
      </c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25499</v>
      </c>
      <c r="E24" s="116">
        <f>'４月'!K24</f>
        <v>3181792</v>
      </c>
      <c r="F24" s="105">
        <v>1241</v>
      </c>
      <c r="G24" s="104">
        <v>480109</v>
      </c>
      <c r="H24" s="103">
        <v>1194</v>
      </c>
      <c r="I24" s="102">
        <v>478711</v>
      </c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7631</v>
      </c>
      <c r="E25" s="116">
        <f>'４月'!K25</f>
        <v>4185302</v>
      </c>
      <c r="F25" s="105">
        <f>5658+8</f>
        <v>5666</v>
      </c>
      <c r="G25" s="104">
        <f>1494403+23154</f>
        <v>1517557</v>
      </c>
      <c r="H25" s="103">
        <f>5280+24</f>
        <v>5304</v>
      </c>
      <c r="I25" s="102">
        <f>1779997+101223</f>
        <v>1881220</v>
      </c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19745</v>
      </c>
      <c r="E26" s="116">
        <f>'４月'!K26</f>
        <v>8918362</v>
      </c>
      <c r="F26" s="105">
        <v>6384</v>
      </c>
      <c r="G26" s="104">
        <v>3128128</v>
      </c>
      <c r="H26" s="103">
        <v>6720</v>
      </c>
      <c r="I26" s="102">
        <v>3454320</v>
      </c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2133</v>
      </c>
      <c r="E27" s="116">
        <f>'４月'!K27</f>
        <v>345200</v>
      </c>
      <c r="F27" s="105">
        <v>516</v>
      </c>
      <c r="G27" s="104">
        <v>109550</v>
      </c>
      <c r="H27" s="103">
        <v>363</v>
      </c>
      <c r="I27" s="102">
        <v>83350</v>
      </c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440</v>
      </c>
      <c r="E28" s="116">
        <f>'４月'!K28</f>
        <v>48400</v>
      </c>
      <c r="F28" s="105">
        <v>970</v>
      </c>
      <c r="G28" s="104">
        <v>106700</v>
      </c>
      <c r="H28" s="103">
        <v>970</v>
      </c>
      <c r="I28" s="102">
        <v>106700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1179</v>
      </c>
      <c r="E29" s="116">
        <f>'４月'!K29</f>
        <v>403545</v>
      </c>
      <c r="F29" s="74">
        <f>35+74</f>
        <v>109</v>
      </c>
      <c r="G29" s="111">
        <f>7000+111622</f>
        <v>118622</v>
      </c>
      <c r="H29" s="110">
        <f>32+107</f>
        <v>139</v>
      </c>
      <c r="I29" s="109">
        <f>6400+114599</f>
        <v>120999</v>
      </c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1481</v>
      </c>
      <c r="E30" s="116">
        <f>'４月'!K30</f>
        <v>937668</v>
      </c>
      <c r="F30" s="112">
        <f>477+4</f>
        <v>481</v>
      </c>
      <c r="G30" s="111">
        <f>327924+4430</f>
        <v>332354</v>
      </c>
      <c r="H30" s="110">
        <f>412+6</f>
        <v>418</v>
      </c>
      <c r="I30" s="109">
        <f>240513+7315</f>
        <v>247828</v>
      </c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0</v>
      </c>
      <c r="E32" s="116">
        <f>'４月'!K32</f>
        <v>0</v>
      </c>
      <c r="F32" s="112">
        <v>4</v>
      </c>
      <c r="G32" s="111">
        <v>3460</v>
      </c>
      <c r="H32" s="110">
        <v>4</v>
      </c>
      <c r="I32" s="109">
        <v>3460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27674</v>
      </c>
      <c r="E33" s="116">
        <f>'４月'!K33</f>
        <v>8287504</v>
      </c>
      <c r="F33" s="112">
        <v>19699</v>
      </c>
      <c r="G33" s="111">
        <v>6683699</v>
      </c>
      <c r="H33" s="72">
        <v>18776</v>
      </c>
      <c r="I33" s="109">
        <v>5569149</v>
      </c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83840</v>
      </c>
      <c r="E34" s="116">
        <f>'４月'!K34</f>
        <v>7854758</v>
      </c>
      <c r="F34" s="112">
        <f>29639+151</f>
        <v>29790</v>
      </c>
      <c r="G34" s="111">
        <f>4877789+345800</f>
        <v>5223589</v>
      </c>
      <c r="H34" s="110">
        <f>28251+143</f>
        <v>28394</v>
      </c>
      <c r="I34" s="109">
        <f>4912476+360213</f>
        <v>5272689</v>
      </c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1363</v>
      </c>
      <c r="E35" s="116">
        <f>'４月'!K35</f>
        <v>132948</v>
      </c>
      <c r="F35" s="112">
        <v>1083</v>
      </c>
      <c r="G35" s="111">
        <v>79245</v>
      </c>
      <c r="H35" s="110">
        <v>1032</v>
      </c>
      <c r="I35" s="109">
        <v>83207</v>
      </c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264</v>
      </c>
      <c r="E36" s="116">
        <f>'４月'!K36</f>
        <v>168710</v>
      </c>
      <c r="F36" s="112">
        <v>40</v>
      </c>
      <c r="G36" s="111">
        <v>254610</v>
      </c>
      <c r="H36" s="110">
        <v>102</v>
      </c>
      <c r="I36" s="109">
        <v>318640</v>
      </c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739</v>
      </c>
      <c r="E38" s="116">
        <f>'４月'!K38</f>
        <v>143920</v>
      </c>
      <c r="F38" s="112">
        <v>50</v>
      </c>
      <c r="G38" s="111">
        <v>10750</v>
      </c>
      <c r="H38" s="110">
        <v>50</v>
      </c>
      <c r="I38" s="109">
        <v>10000</v>
      </c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300</v>
      </c>
      <c r="G39" s="111">
        <v>330000</v>
      </c>
      <c r="H39" s="110">
        <v>280</v>
      </c>
      <c r="I39" s="109">
        <v>308000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11536</v>
      </c>
      <c r="E42" s="116">
        <f>'４月'!K42</f>
        <v>3545826</v>
      </c>
      <c r="F42" s="112">
        <v>22085</v>
      </c>
      <c r="G42" s="111">
        <v>5969722</v>
      </c>
      <c r="H42" s="110">
        <v>17458</v>
      </c>
      <c r="I42" s="109">
        <v>4687396</v>
      </c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4269</v>
      </c>
      <c r="E43" s="116">
        <f>'４月'!K43</f>
        <v>1235551</v>
      </c>
      <c r="F43" s="112">
        <v>7787</v>
      </c>
      <c r="G43" s="111">
        <v>2413077</v>
      </c>
      <c r="H43" s="110">
        <v>7259</v>
      </c>
      <c r="I43" s="109">
        <v>2241687</v>
      </c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53</v>
      </c>
      <c r="E44" s="116">
        <f>'４月'!K44</f>
        <v>77760</v>
      </c>
      <c r="F44" s="112">
        <v>4</v>
      </c>
      <c r="G44" s="111">
        <v>4530</v>
      </c>
      <c r="H44" s="110">
        <v>3</v>
      </c>
      <c r="I44" s="109">
        <v>3060</v>
      </c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10067</v>
      </c>
      <c r="E45" s="116">
        <f>'４月'!K45</f>
        <v>3962672</v>
      </c>
      <c r="F45" s="112">
        <v>3850</v>
      </c>
      <c r="G45" s="137">
        <v>615318</v>
      </c>
      <c r="H45" s="110">
        <v>5563</v>
      </c>
      <c r="I45" s="109">
        <v>846197</v>
      </c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6274</v>
      </c>
      <c r="E46" s="116">
        <f>'４月'!K46</f>
        <v>1271255</v>
      </c>
      <c r="F46" s="105">
        <v>4050</v>
      </c>
      <c r="G46" s="104">
        <v>843636</v>
      </c>
      <c r="H46" s="103">
        <v>2616</v>
      </c>
      <c r="I46" s="102">
        <v>480025</v>
      </c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6425</v>
      </c>
      <c r="E47" s="116">
        <f>'４月'!K47</f>
        <v>1958209</v>
      </c>
      <c r="F47" s="105">
        <v>2027</v>
      </c>
      <c r="G47" s="104">
        <v>758384</v>
      </c>
      <c r="H47" s="103">
        <v>2154</v>
      </c>
      <c r="I47" s="102">
        <v>818342</v>
      </c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5552</v>
      </c>
      <c r="E49" s="116">
        <f>'４月'!K49</f>
        <v>1973534</v>
      </c>
      <c r="F49" s="98">
        <v>5498</v>
      </c>
      <c r="G49" s="97">
        <v>1370321</v>
      </c>
      <c r="H49" s="96">
        <v>5551</v>
      </c>
      <c r="I49" s="95">
        <v>1277818</v>
      </c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122564</v>
      </c>
      <c r="G50" s="87">
        <f t="shared" si="1"/>
        <v>36448800</v>
      </c>
      <c r="H50" s="89">
        <f t="shared" si="1"/>
        <v>115491</v>
      </c>
      <c r="I50" s="87">
        <f t="shared" si="1"/>
        <v>34721020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19534</v>
      </c>
      <c r="E10" s="116">
        <f>'５月'!K10</f>
        <v>4553251</v>
      </c>
      <c r="F10" s="119"/>
      <c r="G10" s="118"/>
      <c r="H10" s="117"/>
      <c r="I10" s="116"/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1394</v>
      </c>
      <c r="E11" s="116">
        <f>'５月'!K11</f>
        <v>166080</v>
      </c>
      <c r="F11" s="105"/>
      <c r="G11" s="104"/>
      <c r="H11" s="103"/>
      <c r="I11" s="102"/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111</v>
      </c>
      <c r="E12" s="116">
        <f>'５月'!K12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5692</v>
      </c>
      <c r="E13" s="116">
        <f>'５月'!K13</f>
        <v>1364047</v>
      </c>
      <c r="F13" s="105"/>
      <c r="G13" s="104"/>
      <c r="H13" s="103"/>
      <c r="I13" s="102"/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2209</v>
      </c>
      <c r="E17" s="116">
        <f>'５月'!K17</f>
        <v>6939993</v>
      </c>
      <c r="F17" s="105"/>
      <c r="G17" s="104"/>
      <c r="H17" s="103"/>
      <c r="I17" s="102"/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129</v>
      </c>
      <c r="E18" s="116">
        <f>'５月'!K18</f>
        <v>17784</v>
      </c>
      <c r="F18" s="105"/>
      <c r="G18" s="104"/>
      <c r="H18" s="103"/>
      <c r="I18" s="102"/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7211</v>
      </c>
      <c r="E22" s="116">
        <f>'５月'!K22</f>
        <v>941427</v>
      </c>
      <c r="F22" s="105"/>
      <c r="G22" s="104"/>
      <c r="H22" s="103"/>
      <c r="I22" s="102"/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2165</v>
      </c>
      <c r="E23" s="116">
        <f>'５月'!K23</f>
        <v>1672183</v>
      </c>
      <c r="F23" s="112"/>
      <c r="G23" s="111"/>
      <c r="H23" s="110"/>
      <c r="I23" s="109"/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25546</v>
      </c>
      <c r="E24" s="116">
        <f>'５月'!K24</f>
        <v>3183190</v>
      </c>
      <c r="F24" s="105"/>
      <c r="G24" s="104"/>
      <c r="H24" s="103"/>
      <c r="I24" s="102"/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7993</v>
      </c>
      <c r="E25" s="116">
        <f>'５月'!K25</f>
        <v>3821639</v>
      </c>
      <c r="F25" s="105"/>
      <c r="G25" s="104"/>
      <c r="H25" s="103"/>
      <c r="I25" s="102"/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19409</v>
      </c>
      <c r="E26" s="116">
        <f>'５月'!K26</f>
        <v>8592170</v>
      </c>
      <c r="F26" s="105"/>
      <c r="G26" s="104"/>
      <c r="H26" s="103"/>
      <c r="I26" s="102"/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2286</v>
      </c>
      <c r="E27" s="116">
        <f>'５月'!K27</f>
        <v>371400</v>
      </c>
      <c r="F27" s="105"/>
      <c r="G27" s="104"/>
      <c r="H27" s="103"/>
      <c r="I27" s="102"/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440</v>
      </c>
      <c r="E28" s="116">
        <f>'５月'!K28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1149</v>
      </c>
      <c r="E29" s="116">
        <f>'５月'!K29</f>
        <v>401168</v>
      </c>
      <c r="F29" s="74"/>
      <c r="G29" s="111"/>
      <c r="H29" s="110"/>
      <c r="I29" s="109"/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1544</v>
      </c>
      <c r="E30" s="116">
        <f>'５月'!K30</f>
        <v>1022194</v>
      </c>
      <c r="F30" s="112"/>
      <c r="G30" s="111"/>
      <c r="H30" s="110"/>
      <c r="I30" s="109"/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0</v>
      </c>
      <c r="E32" s="116">
        <f>'５月'!K32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28597</v>
      </c>
      <c r="E33" s="116">
        <f>'５月'!K33</f>
        <v>9402054</v>
      </c>
      <c r="F33" s="112"/>
      <c r="G33" s="111"/>
      <c r="H33" s="72"/>
      <c r="I33" s="109"/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85236</v>
      </c>
      <c r="E34" s="116">
        <f>'５月'!K34</f>
        <v>7805658</v>
      </c>
      <c r="F34" s="112"/>
      <c r="G34" s="111"/>
      <c r="H34" s="110"/>
      <c r="I34" s="109"/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1414</v>
      </c>
      <c r="E35" s="116">
        <f>'５月'!K35</f>
        <v>128986</v>
      </c>
      <c r="F35" s="112"/>
      <c r="G35" s="111"/>
      <c r="H35" s="110"/>
      <c r="I35" s="109"/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202</v>
      </c>
      <c r="E36" s="116">
        <f>'５月'!K36</f>
        <v>104680</v>
      </c>
      <c r="F36" s="112"/>
      <c r="G36" s="111"/>
      <c r="H36" s="110"/>
      <c r="I36" s="109"/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739</v>
      </c>
      <c r="E38" s="116">
        <f>'５月'!K38</f>
        <v>144670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1224</v>
      </c>
      <c r="E39" s="116">
        <f>'５月'!K39</f>
        <v>1346400</v>
      </c>
      <c r="F39" s="112"/>
      <c r="G39" s="111"/>
      <c r="H39" s="110"/>
      <c r="I39" s="109"/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16163</v>
      </c>
      <c r="E42" s="116">
        <f>'５月'!K42</f>
        <v>4828152</v>
      </c>
      <c r="F42" s="112"/>
      <c r="G42" s="111"/>
      <c r="H42" s="110"/>
      <c r="I42" s="109"/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4797</v>
      </c>
      <c r="E43" s="116">
        <f>'５月'!K43</f>
        <v>1406941</v>
      </c>
      <c r="F43" s="112"/>
      <c r="G43" s="111"/>
      <c r="H43" s="110"/>
      <c r="I43" s="109"/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54</v>
      </c>
      <c r="E44" s="116">
        <f>'５月'!K44</f>
        <v>79230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8354</v>
      </c>
      <c r="E45" s="116">
        <f>'５月'!K45</f>
        <v>3731793</v>
      </c>
      <c r="F45" s="112"/>
      <c r="G45" s="111"/>
      <c r="H45" s="110"/>
      <c r="I45" s="109"/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7708</v>
      </c>
      <c r="E46" s="116">
        <f>'５月'!K46</f>
        <v>1634866</v>
      </c>
      <c r="F46" s="105"/>
      <c r="G46" s="104"/>
      <c r="H46" s="103"/>
      <c r="I46" s="102"/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6298</v>
      </c>
      <c r="E47" s="116">
        <f>'５月'!K47</f>
        <v>1898251</v>
      </c>
      <c r="F47" s="105"/>
      <c r="G47" s="104"/>
      <c r="H47" s="103"/>
      <c r="I47" s="102"/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5499</v>
      </c>
      <c r="E49" s="116">
        <f>'５月'!K49</f>
        <v>2066037</v>
      </c>
      <c r="F49" s="98"/>
      <c r="G49" s="97"/>
      <c r="H49" s="96"/>
      <c r="I49" s="95"/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19534</v>
      </c>
      <c r="E10" s="116">
        <f>'６月'!K10</f>
        <v>4553251</v>
      </c>
      <c r="F10" s="119"/>
      <c r="G10" s="118"/>
      <c r="H10" s="117"/>
      <c r="I10" s="116"/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1394</v>
      </c>
      <c r="E11" s="116">
        <f>'６月'!K11</f>
        <v>166080</v>
      </c>
      <c r="F11" s="105"/>
      <c r="G11" s="104"/>
      <c r="H11" s="103"/>
      <c r="I11" s="102"/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111</v>
      </c>
      <c r="E12" s="116">
        <f>'６月'!K12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5692</v>
      </c>
      <c r="E13" s="116">
        <f>'６月'!K13</f>
        <v>1364047</v>
      </c>
      <c r="F13" s="105"/>
      <c r="G13" s="104"/>
      <c r="H13" s="103"/>
      <c r="I13" s="102"/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2209</v>
      </c>
      <c r="E17" s="116">
        <f>'６月'!K17</f>
        <v>6939993</v>
      </c>
      <c r="F17" s="105"/>
      <c r="G17" s="104"/>
      <c r="H17" s="103"/>
      <c r="I17" s="102"/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129</v>
      </c>
      <c r="E18" s="116">
        <f>'６月'!K18</f>
        <v>17784</v>
      </c>
      <c r="F18" s="105"/>
      <c r="G18" s="104"/>
      <c r="H18" s="103"/>
      <c r="I18" s="102"/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7211</v>
      </c>
      <c r="E22" s="116">
        <f>'６月'!K22</f>
        <v>941427</v>
      </c>
      <c r="F22" s="105"/>
      <c r="G22" s="104"/>
      <c r="H22" s="103"/>
      <c r="I22" s="102"/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2165</v>
      </c>
      <c r="E23" s="116">
        <f>'６月'!K23</f>
        <v>1672183</v>
      </c>
      <c r="F23" s="112"/>
      <c r="G23" s="111"/>
      <c r="H23" s="110"/>
      <c r="I23" s="109"/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25546</v>
      </c>
      <c r="E24" s="116">
        <f>'６月'!K24</f>
        <v>3183190</v>
      </c>
      <c r="F24" s="105"/>
      <c r="G24" s="104"/>
      <c r="H24" s="103"/>
      <c r="I24" s="102"/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7993</v>
      </c>
      <c r="E25" s="116">
        <f>'６月'!K25</f>
        <v>3821639</v>
      </c>
      <c r="F25" s="105"/>
      <c r="G25" s="104"/>
      <c r="H25" s="103"/>
      <c r="I25" s="102"/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19409</v>
      </c>
      <c r="E26" s="116">
        <f>'６月'!K26</f>
        <v>8592170</v>
      </c>
      <c r="F26" s="105"/>
      <c r="G26" s="104"/>
      <c r="H26" s="103"/>
      <c r="I26" s="102"/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2286</v>
      </c>
      <c r="E27" s="116">
        <f>'６月'!K27</f>
        <v>371400</v>
      </c>
      <c r="F27" s="105"/>
      <c r="G27" s="104"/>
      <c r="H27" s="103"/>
      <c r="I27" s="102"/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440</v>
      </c>
      <c r="E28" s="116">
        <f>'６月'!K28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1149</v>
      </c>
      <c r="E29" s="116">
        <f>'６月'!K29</f>
        <v>401168</v>
      </c>
      <c r="F29" s="74"/>
      <c r="G29" s="111"/>
      <c r="H29" s="110"/>
      <c r="I29" s="109"/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1544</v>
      </c>
      <c r="E30" s="116">
        <f>'６月'!K30</f>
        <v>1022194</v>
      </c>
      <c r="F30" s="112"/>
      <c r="G30" s="111"/>
      <c r="H30" s="110"/>
      <c r="I30" s="109"/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0</v>
      </c>
      <c r="E32" s="116">
        <f>'６月'!K32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28597</v>
      </c>
      <c r="E33" s="116">
        <f>'６月'!K33</f>
        <v>9402054</v>
      </c>
      <c r="F33" s="112"/>
      <c r="G33" s="111"/>
      <c r="H33" s="72"/>
      <c r="I33" s="109"/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85236</v>
      </c>
      <c r="E34" s="116">
        <f>'６月'!K34</f>
        <v>7805658</v>
      </c>
      <c r="F34" s="112"/>
      <c r="G34" s="111"/>
      <c r="H34" s="110"/>
      <c r="I34" s="109"/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1414</v>
      </c>
      <c r="E35" s="116">
        <f>'６月'!K35</f>
        <v>128986</v>
      </c>
      <c r="F35" s="112"/>
      <c r="G35" s="111"/>
      <c r="H35" s="110"/>
      <c r="I35" s="109"/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202</v>
      </c>
      <c r="E36" s="116">
        <f>'６月'!K36</f>
        <v>104680</v>
      </c>
      <c r="F36" s="112"/>
      <c r="G36" s="111"/>
      <c r="H36" s="110"/>
      <c r="I36" s="109"/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739</v>
      </c>
      <c r="E38" s="116">
        <f>'６月'!K38</f>
        <v>144670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1224</v>
      </c>
      <c r="E39" s="116">
        <f>'６月'!K39</f>
        <v>1346400</v>
      </c>
      <c r="F39" s="112"/>
      <c r="G39" s="111"/>
      <c r="H39" s="110"/>
      <c r="I39" s="109"/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16163</v>
      </c>
      <c r="E42" s="116">
        <f>'６月'!K42</f>
        <v>4828152</v>
      </c>
      <c r="F42" s="112"/>
      <c r="G42" s="111"/>
      <c r="H42" s="110"/>
      <c r="I42" s="109"/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4797</v>
      </c>
      <c r="E43" s="116">
        <f>'６月'!K43</f>
        <v>1406941</v>
      </c>
      <c r="F43" s="112"/>
      <c r="G43" s="111"/>
      <c r="H43" s="110"/>
      <c r="I43" s="109"/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54</v>
      </c>
      <c r="E44" s="116">
        <f>'６月'!K44</f>
        <v>79230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8354</v>
      </c>
      <c r="E45" s="116">
        <f>'６月'!K45</f>
        <v>3731793</v>
      </c>
      <c r="F45" s="112"/>
      <c r="G45" s="111"/>
      <c r="H45" s="110"/>
      <c r="I45" s="109"/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7708</v>
      </c>
      <c r="E46" s="116">
        <f>'６月'!K46</f>
        <v>1634866</v>
      </c>
      <c r="F46" s="105"/>
      <c r="G46" s="104"/>
      <c r="H46" s="103"/>
      <c r="I46" s="102"/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6298</v>
      </c>
      <c r="E47" s="116">
        <f>'６月'!K47</f>
        <v>1898251</v>
      </c>
      <c r="F47" s="105"/>
      <c r="G47" s="104"/>
      <c r="H47" s="103"/>
      <c r="I47" s="102"/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5499</v>
      </c>
      <c r="E49" s="116">
        <f>'６月'!K49</f>
        <v>2066037</v>
      </c>
      <c r="F49" s="98"/>
      <c r="G49" s="97"/>
      <c r="H49" s="96"/>
      <c r="I49" s="95"/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263097</v>
      </c>
      <c r="K50" s="87">
        <f t="shared" si="0"/>
        <v>67687182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19534</v>
      </c>
      <c r="E10" s="116">
        <f>'７月'!K10</f>
        <v>4553251</v>
      </c>
      <c r="F10" s="119"/>
      <c r="G10" s="118"/>
      <c r="H10" s="117"/>
      <c r="I10" s="116"/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1394</v>
      </c>
      <c r="E11" s="116">
        <f>'７月'!K11</f>
        <v>166080</v>
      </c>
      <c r="F11" s="105"/>
      <c r="G11" s="104"/>
      <c r="H11" s="103"/>
      <c r="I11" s="102"/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111</v>
      </c>
      <c r="E12" s="116">
        <f>'７月'!K12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5692</v>
      </c>
      <c r="E13" s="116">
        <f>'７月'!K13</f>
        <v>1364047</v>
      </c>
      <c r="F13" s="105"/>
      <c r="G13" s="104"/>
      <c r="H13" s="103"/>
      <c r="I13" s="102"/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2209</v>
      </c>
      <c r="E17" s="116">
        <f>'７月'!K17</f>
        <v>6939993</v>
      </c>
      <c r="F17" s="105"/>
      <c r="G17" s="104"/>
      <c r="H17" s="103"/>
      <c r="I17" s="102"/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129</v>
      </c>
      <c r="E18" s="116">
        <f>'７月'!K18</f>
        <v>17784</v>
      </c>
      <c r="F18" s="105"/>
      <c r="G18" s="104"/>
      <c r="H18" s="103"/>
      <c r="I18" s="102"/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7211</v>
      </c>
      <c r="E22" s="116">
        <f>'７月'!K22</f>
        <v>941427</v>
      </c>
      <c r="F22" s="105"/>
      <c r="G22" s="104"/>
      <c r="H22" s="103"/>
      <c r="I22" s="102"/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2165</v>
      </c>
      <c r="E23" s="116">
        <f>'７月'!K23</f>
        <v>1672183</v>
      </c>
      <c r="F23" s="112"/>
      <c r="G23" s="111"/>
      <c r="H23" s="110"/>
      <c r="I23" s="109"/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25546</v>
      </c>
      <c r="E24" s="116">
        <f>'７月'!K24</f>
        <v>3183190</v>
      </c>
      <c r="F24" s="105"/>
      <c r="G24" s="104"/>
      <c r="H24" s="103"/>
      <c r="I24" s="102"/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7993</v>
      </c>
      <c r="E25" s="116">
        <f>'７月'!K25</f>
        <v>3821639</v>
      </c>
      <c r="F25" s="105"/>
      <c r="G25" s="104"/>
      <c r="H25" s="103"/>
      <c r="I25" s="102"/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19409</v>
      </c>
      <c r="E26" s="116">
        <f>'７月'!K26</f>
        <v>8592170</v>
      </c>
      <c r="F26" s="105"/>
      <c r="G26" s="104"/>
      <c r="H26" s="103"/>
      <c r="I26" s="102"/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2286</v>
      </c>
      <c r="E27" s="116">
        <f>'７月'!K27</f>
        <v>371400</v>
      </c>
      <c r="F27" s="105"/>
      <c r="G27" s="104"/>
      <c r="H27" s="103"/>
      <c r="I27" s="102"/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440</v>
      </c>
      <c r="E28" s="116">
        <f>'７月'!K28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1149</v>
      </c>
      <c r="E29" s="116">
        <f>'７月'!K29</f>
        <v>401168</v>
      </c>
      <c r="F29" s="74"/>
      <c r="G29" s="111"/>
      <c r="H29" s="110"/>
      <c r="I29" s="109"/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1544</v>
      </c>
      <c r="E30" s="116">
        <f>'７月'!K30</f>
        <v>1022194</v>
      </c>
      <c r="F30" s="112"/>
      <c r="G30" s="111"/>
      <c r="H30" s="110"/>
      <c r="I30" s="109"/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0</v>
      </c>
      <c r="E32" s="116">
        <f>'７月'!K32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28597</v>
      </c>
      <c r="E33" s="116">
        <f>'７月'!K33</f>
        <v>9402054</v>
      </c>
      <c r="F33" s="112"/>
      <c r="G33" s="111"/>
      <c r="H33" s="72"/>
      <c r="I33" s="109"/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85236</v>
      </c>
      <c r="E34" s="116">
        <f>'７月'!K34</f>
        <v>7805658</v>
      </c>
      <c r="F34" s="112"/>
      <c r="G34" s="111"/>
      <c r="H34" s="110"/>
      <c r="I34" s="109"/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1414</v>
      </c>
      <c r="E35" s="116">
        <f>'７月'!K35</f>
        <v>128986</v>
      </c>
      <c r="F35" s="112"/>
      <c r="G35" s="111"/>
      <c r="H35" s="110"/>
      <c r="I35" s="109"/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202</v>
      </c>
      <c r="E36" s="116">
        <f>'７月'!K36</f>
        <v>104680</v>
      </c>
      <c r="F36" s="112"/>
      <c r="G36" s="111"/>
      <c r="H36" s="110"/>
      <c r="I36" s="109"/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739</v>
      </c>
      <c r="E38" s="116">
        <f>'７月'!K38</f>
        <v>144670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1224</v>
      </c>
      <c r="E39" s="116">
        <f>'７月'!K39</f>
        <v>1346400</v>
      </c>
      <c r="F39" s="112"/>
      <c r="G39" s="111"/>
      <c r="H39" s="110"/>
      <c r="I39" s="109"/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16163</v>
      </c>
      <c r="E42" s="116">
        <f>'７月'!K42</f>
        <v>4828152</v>
      </c>
      <c r="F42" s="112"/>
      <c r="G42" s="111"/>
      <c r="H42" s="110"/>
      <c r="I42" s="109"/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4797</v>
      </c>
      <c r="E43" s="116">
        <f>'７月'!K43</f>
        <v>1406941</v>
      </c>
      <c r="F43" s="112"/>
      <c r="G43" s="111"/>
      <c r="H43" s="110"/>
      <c r="I43" s="109"/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54</v>
      </c>
      <c r="E44" s="116">
        <f>'７月'!K44</f>
        <v>79230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8354</v>
      </c>
      <c r="E45" s="116">
        <f>'７月'!K45</f>
        <v>3731793</v>
      </c>
      <c r="F45" s="112"/>
      <c r="G45" s="111"/>
      <c r="H45" s="110"/>
      <c r="I45" s="109"/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7708</v>
      </c>
      <c r="E46" s="116">
        <f>'７月'!K46</f>
        <v>1634866</v>
      </c>
      <c r="F46" s="105"/>
      <c r="G46" s="104"/>
      <c r="H46" s="103"/>
      <c r="I46" s="102"/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6298</v>
      </c>
      <c r="E47" s="116">
        <f>'７月'!K47</f>
        <v>1898251</v>
      </c>
      <c r="F47" s="105"/>
      <c r="G47" s="104"/>
      <c r="H47" s="103"/>
      <c r="I47" s="102"/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5499</v>
      </c>
      <c r="E49" s="97">
        <f>'７月'!K49</f>
        <v>2066037</v>
      </c>
      <c r="F49" s="98"/>
      <c r="G49" s="97"/>
      <c r="H49" s="96"/>
      <c r="I49" s="95"/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19534</v>
      </c>
      <c r="E10" s="116">
        <f>'８月'!K10</f>
        <v>4553251</v>
      </c>
      <c r="F10" s="119"/>
      <c r="G10" s="118"/>
      <c r="H10" s="117"/>
      <c r="I10" s="116"/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1394</v>
      </c>
      <c r="E11" s="116">
        <f>'８月'!K11</f>
        <v>166080</v>
      </c>
      <c r="F11" s="105"/>
      <c r="G11" s="104"/>
      <c r="H11" s="103"/>
      <c r="I11" s="102"/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111</v>
      </c>
      <c r="E12" s="116">
        <f>'８月'!K12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5692</v>
      </c>
      <c r="E13" s="116">
        <f>'８月'!K13</f>
        <v>1364047</v>
      </c>
      <c r="F13" s="105"/>
      <c r="G13" s="104"/>
      <c r="H13" s="103"/>
      <c r="I13" s="102"/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2209</v>
      </c>
      <c r="E17" s="116">
        <f>'８月'!K17</f>
        <v>6939993</v>
      </c>
      <c r="F17" s="105"/>
      <c r="G17" s="104"/>
      <c r="H17" s="103"/>
      <c r="I17" s="102"/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129</v>
      </c>
      <c r="E18" s="116">
        <f>'８月'!K18</f>
        <v>17784</v>
      </c>
      <c r="F18" s="105"/>
      <c r="G18" s="104"/>
      <c r="H18" s="103"/>
      <c r="I18" s="102"/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7211</v>
      </c>
      <c r="E22" s="116">
        <f>'８月'!K22</f>
        <v>941427</v>
      </c>
      <c r="F22" s="105"/>
      <c r="G22" s="104"/>
      <c r="H22" s="103"/>
      <c r="I22" s="102"/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2165</v>
      </c>
      <c r="E23" s="116">
        <f>'８月'!K23</f>
        <v>1672183</v>
      </c>
      <c r="F23" s="112"/>
      <c r="G23" s="111"/>
      <c r="H23" s="110"/>
      <c r="I23" s="109"/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25546</v>
      </c>
      <c r="E24" s="116">
        <f>'８月'!K24</f>
        <v>3183190</v>
      </c>
      <c r="F24" s="105"/>
      <c r="G24" s="104"/>
      <c r="H24" s="103"/>
      <c r="I24" s="102"/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7993</v>
      </c>
      <c r="E25" s="116">
        <f>'８月'!K25</f>
        <v>3821639</v>
      </c>
      <c r="F25" s="105"/>
      <c r="G25" s="104"/>
      <c r="H25" s="103"/>
      <c r="I25" s="102"/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19409</v>
      </c>
      <c r="E26" s="116">
        <f>'８月'!K26</f>
        <v>8592170</v>
      </c>
      <c r="F26" s="105"/>
      <c r="G26" s="104"/>
      <c r="H26" s="103"/>
      <c r="I26" s="102"/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2286</v>
      </c>
      <c r="E27" s="116">
        <f>'８月'!K27</f>
        <v>371400</v>
      </c>
      <c r="F27" s="105"/>
      <c r="G27" s="104"/>
      <c r="H27" s="103"/>
      <c r="I27" s="102"/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440</v>
      </c>
      <c r="E28" s="116">
        <f>'８月'!K28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1149</v>
      </c>
      <c r="E29" s="116">
        <f>'８月'!K29</f>
        <v>401168</v>
      </c>
      <c r="F29" s="74"/>
      <c r="G29" s="111"/>
      <c r="H29" s="110"/>
      <c r="I29" s="109"/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1544</v>
      </c>
      <c r="E30" s="116">
        <f>'８月'!K30</f>
        <v>1022194</v>
      </c>
      <c r="F30" s="112"/>
      <c r="G30" s="111"/>
      <c r="H30" s="110"/>
      <c r="I30" s="109"/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0</v>
      </c>
      <c r="E32" s="116">
        <f>'８月'!K32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28597</v>
      </c>
      <c r="E33" s="116">
        <f>'８月'!K33</f>
        <v>9402054</v>
      </c>
      <c r="F33" s="112"/>
      <c r="G33" s="111"/>
      <c r="H33" s="72"/>
      <c r="I33" s="109"/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85236</v>
      </c>
      <c r="E34" s="116">
        <f>'８月'!K34</f>
        <v>7805658</v>
      </c>
      <c r="F34" s="112"/>
      <c r="G34" s="111"/>
      <c r="H34" s="110"/>
      <c r="I34" s="109"/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1414</v>
      </c>
      <c r="E35" s="116">
        <f>'８月'!K35</f>
        <v>128986</v>
      </c>
      <c r="F35" s="112"/>
      <c r="G35" s="111"/>
      <c r="H35" s="110"/>
      <c r="I35" s="109"/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202</v>
      </c>
      <c r="E36" s="116">
        <f>'８月'!K36</f>
        <v>104680</v>
      </c>
      <c r="F36" s="112"/>
      <c r="G36" s="111"/>
      <c r="H36" s="110"/>
      <c r="I36" s="109"/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739</v>
      </c>
      <c r="E38" s="116">
        <f>'８月'!K38</f>
        <v>144670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1224</v>
      </c>
      <c r="E39" s="116">
        <f>'８月'!K39</f>
        <v>1346400</v>
      </c>
      <c r="F39" s="112"/>
      <c r="G39" s="111"/>
      <c r="H39" s="110"/>
      <c r="I39" s="109"/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16163</v>
      </c>
      <c r="E42" s="116">
        <f>'８月'!K42</f>
        <v>4828152</v>
      </c>
      <c r="F42" s="112"/>
      <c r="G42" s="111"/>
      <c r="H42" s="110"/>
      <c r="I42" s="109"/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4797</v>
      </c>
      <c r="E43" s="116">
        <f>'８月'!K43</f>
        <v>1406941</v>
      </c>
      <c r="F43" s="112"/>
      <c r="G43" s="111"/>
      <c r="H43" s="110"/>
      <c r="I43" s="109"/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54</v>
      </c>
      <c r="E44" s="116">
        <f>'８月'!K44</f>
        <v>79230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8354</v>
      </c>
      <c r="E45" s="116">
        <f>'８月'!K45</f>
        <v>3731793</v>
      </c>
      <c r="F45" s="112"/>
      <c r="G45" s="111"/>
      <c r="H45" s="110"/>
      <c r="I45" s="109"/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7708</v>
      </c>
      <c r="E46" s="116">
        <f>'８月'!K46</f>
        <v>1634866</v>
      </c>
      <c r="F46" s="105"/>
      <c r="G46" s="104"/>
      <c r="H46" s="103"/>
      <c r="I46" s="102"/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6298</v>
      </c>
      <c r="E47" s="116">
        <f>'８月'!K47</f>
        <v>1898251</v>
      </c>
      <c r="F47" s="105"/>
      <c r="G47" s="104"/>
      <c r="H47" s="103"/>
      <c r="I47" s="102"/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5499</v>
      </c>
      <c r="E49" s="97">
        <f>'８月'!K49</f>
        <v>2066037</v>
      </c>
      <c r="F49" s="98"/>
      <c r="G49" s="97"/>
      <c r="H49" s="96"/>
      <c r="I49" s="95"/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2018-07-02T02:38:42Z</cp:lastPrinted>
  <dcterms:created xsi:type="dcterms:W3CDTF">2001-03-04T05:07:28Z</dcterms:created>
  <dcterms:modified xsi:type="dcterms:W3CDTF">2018-07-02T02:39:06Z</dcterms:modified>
  <cp:category/>
  <cp:version/>
  <cp:contentType/>
  <cp:contentStatus/>
</cp:coreProperties>
</file>