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5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<sst xmlns="http://schemas.openxmlformats.org/spreadsheetml/2006/main" count="865" uniqueCount="74">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</sst>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17049</v>
      </c>
      <c r="E10" s="116">
        <f>'９月'!K10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1494</v>
      </c>
      <c r="E11" s="116">
        <f>'９月'!K11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171</v>
      </c>
      <c r="E12" s="116">
        <f>'９月'!K12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6587</v>
      </c>
      <c r="E13" s="116">
        <f>'９月'!K13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2249</v>
      </c>
      <c r="E17" s="116">
        <f>'９月'!K17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109</v>
      </c>
      <c r="E18" s="116">
        <f>'９月'!K18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7182</v>
      </c>
      <c r="E22" s="116">
        <f>'９月'!K22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2044</v>
      </c>
      <c r="E23" s="116">
        <f>'９月'!K23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25529</v>
      </c>
      <c r="E24" s="116">
        <f>'９月'!K24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10552</v>
      </c>
      <c r="E25" s="116">
        <f>'９月'!K25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19535</v>
      </c>
      <c r="E26" s="116">
        <f>'９月'!K26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2479</v>
      </c>
      <c r="E27" s="116">
        <f>'９月'!K27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450</v>
      </c>
      <c r="E28" s="116">
        <f>'９月'!K28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1179</v>
      </c>
      <c r="E29" s="116">
        <f>'９月'!K29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1834</v>
      </c>
      <c r="E30" s="116">
        <f>'９月'!K30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0</v>
      </c>
      <c r="E32" s="116">
        <f>'９月'!K32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26364</v>
      </c>
      <c r="E33" s="116">
        <f>'９月'!K33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85112</v>
      </c>
      <c r="E34" s="116">
        <f>'９月'!K34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1376</v>
      </c>
      <c r="E35" s="116">
        <f>'９月'!K35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230</v>
      </c>
      <c r="E36" s="116">
        <f>'９月'!K36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694</v>
      </c>
      <c r="E38" s="116">
        <f>'９月'!K38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1324</v>
      </c>
      <c r="E39" s="116">
        <f>'９月'!K39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12406</v>
      </c>
      <c r="E42" s="116">
        <f>'９月'!K42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4729</v>
      </c>
      <c r="E43" s="116">
        <f>'９月'!K43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53</v>
      </c>
      <c r="E44" s="116">
        <f>'９月'!K44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9050</v>
      </c>
      <c r="E45" s="116">
        <f>'９月'!K45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7939</v>
      </c>
      <c r="E46" s="116">
        <f>'９月'!K46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6518</v>
      </c>
      <c r="E47" s="116">
        <f>'９月'!K47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5171</v>
      </c>
      <c r="E49" s="97">
        <f>'９月'!K49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17049</v>
      </c>
      <c r="E10" s="116">
        <f>'１０月'!K10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1494</v>
      </c>
      <c r="E11" s="116">
        <f>'１０月'!K11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171</v>
      </c>
      <c r="E12" s="116">
        <f>'１０月'!K12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6587</v>
      </c>
      <c r="E13" s="116">
        <f>'１０月'!K13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2249</v>
      </c>
      <c r="E17" s="116">
        <f>'１０月'!K17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109</v>
      </c>
      <c r="E18" s="116">
        <f>'１０月'!K18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7182</v>
      </c>
      <c r="E22" s="116">
        <f>'１０月'!K22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2044</v>
      </c>
      <c r="E23" s="116">
        <f>'１０月'!K23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25529</v>
      </c>
      <c r="E24" s="116">
        <f>'１０月'!K24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10552</v>
      </c>
      <c r="E25" s="116">
        <f>'１０月'!K25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19535</v>
      </c>
      <c r="E26" s="116">
        <f>'１０月'!K26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2479</v>
      </c>
      <c r="E27" s="116">
        <f>'１０月'!K27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450</v>
      </c>
      <c r="E28" s="116">
        <f>'１０月'!K28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1179</v>
      </c>
      <c r="E29" s="116">
        <f>'１０月'!K29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1834</v>
      </c>
      <c r="E30" s="116">
        <f>'１０月'!K30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0</v>
      </c>
      <c r="E32" s="116">
        <f>'１０月'!K32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26364</v>
      </c>
      <c r="E33" s="116">
        <f>'１０月'!K33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85112</v>
      </c>
      <c r="E34" s="116">
        <f>'１０月'!K34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1376</v>
      </c>
      <c r="E35" s="116">
        <f>'１０月'!K35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230</v>
      </c>
      <c r="E36" s="116">
        <f>'１０月'!K36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694</v>
      </c>
      <c r="E38" s="116">
        <f>'１０月'!K38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1324</v>
      </c>
      <c r="E39" s="116">
        <f>'１０月'!K39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12406</v>
      </c>
      <c r="E42" s="116">
        <f>'１０月'!K42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4729</v>
      </c>
      <c r="E43" s="116">
        <f>'１０月'!K43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53</v>
      </c>
      <c r="E44" s="116">
        <f>'１０月'!K44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9050</v>
      </c>
      <c r="E45" s="116">
        <f>'１０月'!K45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7939</v>
      </c>
      <c r="E46" s="116">
        <f>'１０月'!K46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6518</v>
      </c>
      <c r="E47" s="116">
        <f>'１０月'!K47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5171</v>
      </c>
      <c r="E49" s="97">
        <f>'１０月'!K49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17049</v>
      </c>
      <c r="E10" s="116">
        <f>'１１月'!K10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1494</v>
      </c>
      <c r="E11" s="116">
        <f>'１１月'!K11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171</v>
      </c>
      <c r="E12" s="116">
        <f>'１１月'!K12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6587</v>
      </c>
      <c r="E13" s="116">
        <f>'１１月'!K13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2249</v>
      </c>
      <c r="E17" s="116">
        <f>'１１月'!K17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109</v>
      </c>
      <c r="E18" s="116">
        <f>'１１月'!K18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7182</v>
      </c>
      <c r="E22" s="116">
        <f>'１１月'!K22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2044</v>
      </c>
      <c r="E23" s="116">
        <f>'１１月'!K23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25529</v>
      </c>
      <c r="E24" s="116">
        <f>'１１月'!K24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10552</v>
      </c>
      <c r="E25" s="116">
        <f>'１１月'!K25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19535</v>
      </c>
      <c r="E26" s="116">
        <f>'１１月'!K26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2479</v>
      </c>
      <c r="E27" s="116">
        <f>'１１月'!K27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450</v>
      </c>
      <c r="E28" s="116">
        <f>'１１月'!K28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1179</v>
      </c>
      <c r="E29" s="116">
        <f>'１１月'!K29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1834</v>
      </c>
      <c r="E30" s="116">
        <f>'１１月'!K30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0</v>
      </c>
      <c r="E32" s="116">
        <f>'１１月'!K32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26364</v>
      </c>
      <c r="E33" s="116">
        <f>'１１月'!K33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85112</v>
      </c>
      <c r="E34" s="116">
        <f>'１１月'!K34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1376</v>
      </c>
      <c r="E35" s="116">
        <f>'１１月'!K35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230</v>
      </c>
      <c r="E36" s="116">
        <f>'１１月'!K36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694</v>
      </c>
      <c r="E38" s="116">
        <f>'１１月'!K38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1324</v>
      </c>
      <c r="E39" s="116">
        <f>'１１月'!K39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12406</v>
      </c>
      <c r="E42" s="116">
        <f>'１１月'!K42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4729</v>
      </c>
      <c r="E43" s="116">
        <f>'１１月'!K43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53</v>
      </c>
      <c r="E44" s="116">
        <f>'１１月'!K44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9050</v>
      </c>
      <c r="E45" s="116">
        <f>'１１月'!K45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7939</v>
      </c>
      <c r="E46" s="116">
        <f>'１１月'!K46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6518</v>
      </c>
      <c r="E47" s="116">
        <f>'１１月'!K47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5171</v>
      </c>
      <c r="E49" s="97">
        <f>'１１月'!K49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>
        <v>1960</v>
      </c>
      <c r="G10" s="118">
        <v>206238</v>
      </c>
      <c r="H10" s="117">
        <v>4751</v>
      </c>
      <c r="I10" s="116">
        <v>805742</v>
      </c>
      <c r="J10" s="115">
        <f aca="true" t="shared" si="0" ref="J10:K50">D10+F10-H10</f>
        <v>19647</v>
      </c>
      <c r="K10" s="114">
        <f t="shared" si="0"/>
        <v>4910597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>
        <v>200</v>
      </c>
      <c r="G11" s="104">
        <v>30000</v>
      </c>
      <c r="H11" s="103">
        <v>100</v>
      </c>
      <c r="I11" s="102">
        <v>7500</v>
      </c>
      <c r="J11" s="101">
        <f t="shared" si="0"/>
        <v>994</v>
      </c>
      <c r="K11" s="100">
        <f t="shared" si="0"/>
        <v>121080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>
        <v>0</v>
      </c>
      <c r="G12" s="104">
        <v>0</v>
      </c>
      <c r="H12" s="103">
        <v>67</v>
      </c>
      <c r="I12" s="102">
        <v>8936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>
        <v>394</v>
      </c>
      <c r="G13" s="104">
        <v>103100</v>
      </c>
      <c r="H13" s="103">
        <v>488</v>
      </c>
      <c r="I13" s="102">
        <v>116238</v>
      </c>
      <c r="J13" s="101">
        <f t="shared" si="0"/>
        <v>5067</v>
      </c>
      <c r="K13" s="100">
        <f t="shared" si="0"/>
        <v>1248027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>
        <v>1344</v>
      </c>
      <c r="G17" s="104">
        <v>4159368</v>
      </c>
      <c r="H17" s="103">
        <v>1338</v>
      </c>
      <c r="I17" s="102">
        <v>4085784</v>
      </c>
      <c r="J17" s="101">
        <f t="shared" si="0"/>
        <v>2268</v>
      </c>
      <c r="K17" s="100">
        <f t="shared" si="0"/>
        <v>6926087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>
        <v>98</v>
      </c>
      <c r="G18" s="104">
        <v>11681</v>
      </c>
      <c r="H18" s="103">
        <v>101</v>
      </c>
      <c r="I18" s="102">
        <v>12432</v>
      </c>
      <c r="J18" s="101">
        <f t="shared" si="0"/>
        <v>121</v>
      </c>
      <c r="K18" s="100">
        <f t="shared" si="0"/>
        <v>16885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>
        <v>1513</v>
      </c>
      <c r="G22" s="104">
        <v>217760</v>
      </c>
      <c r="H22" s="103">
        <v>2000</v>
      </c>
      <c r="I22" s="102">
        <v>264600</v>
      </c>
      <c r="J22" s="101">
        <f t="shared" si="0"/>
        <v>8428</v>
      </c>
      <c r="K22" s="100">
        <f t="shared" si="0"/>
        <v>1076987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>
        <v>673</v>
      </c>
      <c r="G23" s="111">
        <v>745950</v>
      </c>
      <c r="H23" s="110">
        <v>843</v>
      </c>
      <c r="I23" s="109">
        <v>722873</v>
      </c>
      <c r="J23" s="108">
        <f t="shared" si="0"/>
        <v>2020</v>
      </c>
      <c r="K23" s="107">
        <f t="shared" si="0"/>
        <v>1687885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>
        <v>1326</v>
      </c>
      <c r="G24" s="104">
        <v>2422473</v>
      </c>
      <c r="H24" s="103">
        <v>1389</v>
      </c>
      <c r="I24" s="102">
        <v>2444467</v>
      </c>
      <c r="J24" s="101">
        <f t="shared" si="0"/>
        <v>25499</v>
      </c>
      <c r="K24" s="100">
        <f t="shared" si="0"/>
        <v>3181792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>
        <f>5745+13</f>
        <v>5758</v>
      </c>
      <c r="G25" s="104">
        <f>1472789+34800</f>
        <v>1507589</v>
      </c>
      <c r="H25" s="103">
        <f>6044+4</f>
        <v>6048</v>
      </c>
      <c r="I25" s="102">
        <f>2194647+12600</f>
        <v>2207247</v>
      </c>
      <c r="J25" s="101">
        <f t="shared" si="0"/>
        <v>7631</v>
      </c>
      <c r="K25" s="100">
        <f t="shared" si="0"/>
        <v>4185302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>
        <v>6411</v>
      </c>
      <c r="G26" s="104">
        <v>2737543</v>
      </c>
      <c r="H26" s="103">
        <v>6462</v>
      </c>
      <c r="I26" s="102">
        <v>1328625</v>
      </c>
      <c r="J26" s="101">
        <f t="shared" si="0"/>
        <v>19745</v>
      </c>
      <c r="K26" s="100">
        <f t="shared" si="0"/>
        <v>8918362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>
        <v>427</v>
      </c>
      <c r="G27" s="104">
        <v>100250</v>
      </c>
      <c r="H27" s="103">
        <v>377</v>
      </c>
      <c r="I27" s="102">
        <v>87900</v>
      </c>
      <c r="J27" s="101">
        <f t="shared" si="0"/>
        <v>2133</v>
      </c>
      <c r="K27" s="100">
        <f t="shared" si="0"/>
        <v>345200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1260</v>
      </c>
      <c r="I28" s="102">
        <v>138600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>
        <f>28+72</f>
        <v>100</v>
      </c>
      <c r="G29" s="111">
        <f>5600+110768</f>
        <v>116368</v>
      </c>
      <c r="H29" s="110">
        <f>32+91</f>
        <v>123</v>
      </c>
      <c r="I29" s="109">
        <f>6400+105100</f>
        <v>111500</v>
      </c>
      <c r="J29" s="108">
        <f t="shared" si="0"/>
        <v>1179</v>
      </c>
      <c r="K29" s="107">
        <f t="shared" si="0"/>
        <v>403545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>
        <f>391+146</f>
        <v>537</v>
      </c>
      <c r="G30" s="111">
        <f>253191+135210</f>
        <v>388401</v>
      </c>
      <c r="H30" s="110">
        <f>483+193</f>
        <v>676</v>
      </c>
      <c r="I30" s="109">
        <f>309918+100018</f>
        <v>409936</v>
      </c>
      <c r="J30" s="108">
        <f t="shared" si="0"/>
        <v>1481</v>
      </c>
      <c r="K30" s="107">
        <f t="shared" si="0"/>
        <v>937668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>
        <v>0</v>
      </c>
      <c r="G32" s="111">
        <v>0</v>
      </c>
      <c r="H32" s="110">
        <v>7</v>
      </c>
      <c r="I32" s="109">
        <v>6271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>
        <v>20953</v>
      </c>
      <c r="G33" s="111">
        <v>5910509</v>
      </c>
      <c r="H33" s="72">
        <v>26197</v>
      </c>
      <c r="I33" s="109">
        <v>7306654</v>
      </c>
      <c r="J33" s="108">
        <f t="shared" si="0"/>
        <v>27674</v>
      </c>
      <c r="K33" s="107">
        <f t="shared" si="0"/>
        <v>8287504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>
        <f>23615+146</f>
        <v>23761</v>
      </c>
      <c r="G34" s="111">
        <f>4829891+375400</f>
        <v>5205291</v>
      </c>
      <c r="H34" s="110">
        <f>25217+153</f>
        <v>25370</v>
      </c>
      <c r="I34" s="109">
        <f>4733726+368324</f>
        <v>5102050</v>
      </c>
      <c r="J34" s="108">
        <f t="shared" si="0"/>
        <v>83840</v>
      </c>
      <c r="K34" s="107">
        <f t="shared" si="0"/>
        <v>7854758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>
        <v>1162</v>
      </c>
      <c r="G35" s="111">
        <v>130210</v>
      </c>
      <c r="H35" s="110">
        <v>1116</v>
      </c>
      <c r="I35" s="109">
        <v>111526</v>
      </c>
      <c r="J35" s="108">
        <f t="shared" si="0"/>
        <v>1363</v>
      </c>
      <c r="K35" s="107">
        <f t="shared" si="0"/>
        <v>132948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>
        <v>110</v>
      </c>
      <c r="G36" s="111">
        <v>292050</v>
      </c>
      <c r="H36" s="110">
        <v>106</v>
      </c>
      <c r="I36" s="109">
        <v>255190</v>
      </c>
      <c r="J36" s="108">
        <f t="shared" si="0"/>
        <v>264</v>
      </c>
      <c r="K36" s="107">
        <f t="shared" si="0"/>
        <v>168710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>
        <v>20</v>
      </c>
      <c r="G38" s="111">
        <v>4000</v>
      </c>
      <c r="H38" s="110">
        <v>40</v>
      </c>
      <c r="I38" s="109">
        <v>8000</v>
      </c>
      <c r="J38" s="108">
        <f t="shared" si="0"/>
        <v>739</v>
      </c>
      <c r="K38" s="107">
        <f t="shared" si="0"/>
        <v>143920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>
        <v>400</v>
      </c>
      <c r="G39" s="111">
        <v>440000</v>
      </c>
      <c r="H39" s="110">
        <v>400</v>
      </c>
      <c r="I39" s="109">
        <v>440000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>
        <v>23721</v>
      </c>
      <c r="G42" s="111">
        <v>6660134</v>
      </c>
      <c r="H42" s="110">
        <v>23809</v>
      </c>
      <c r="I42" s="109">
        <v>6694456</v>
      </c>
      <c r="J42" s="108">
        <f t="shared" si="0"/>
        <v>11536</v>
      </c>
      <c r="K42" s="107">
        <f t="shared" si="0"/>
        <v>3545826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>
        <v>7834</v>
      </c>
      <c r="G43" s="111">
        <v>2412982</v>
      </c>
      <c r="H43" s="110">
        <v>8164</v>
      </c>
      <c r="I43" s="109">
        <v>2503166</v>
      </c>
      <c r="J43" s="108">
        <f t="shared" si="0"/>
        <v>4269</v>
      </c>
      <c r="K43" s="107">
        <f t="shared" si="0"/>
        <v>1235551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>
        <v>4</v>
      </c>
      <c r="G44" s="111">
        <v>4561</v>
      </c>
      <c r="H44" s="110">
        <v>5</v>
      </c>
      <c r="I44" s="109">
        <v>6001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>
        <v>3504</v>
      </c>
      <c r="G45" s="111">
        <v>870473</v>
      </c>
      <c r="H45" s="110">
        <v>3351</v>
      </c>
      <c r="I45" s="109">
        <v>1022293</v>
      </c>
      <c r="J45" s="108">
        <f t="shared" si="0"/>
        <v>10067</v>
      </c>
      <c r="K45" s="107">
        <f t="shared" si="0"/>
        <v>3962672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>
        <v>4163</v>
      </c>
      <c r="G46" s="104">
        <v>723915</v>
      </c>
      <c r="H46" s="103">
        <v>3589</v>
      </c>
      <c r="I46" s="102">
        <v>639130</v>
      </c>
      <c r="J46" s="101">
        <f t="shared" si="0"/>
        <v>6274</v>
      </c>
      <c r="K46" s="100">
        <f t="shared" si="0"/>
        <v>1271255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>
        <v>2301</v>
      </c>
      <c r="G47" s="104">
        <v>858403</v>
      </c>
      <c r="H47" s="103">
        <v>2371</v>
      </c>
      <c r="I47" s="102">
        <v>870176</v>
      </c>
      <c r="J47" s="101">
        <f t="shared" si="0"/>
        <v>6425</v>
      </c>
      <c r="K47" s="100">
        <f t="shared" si="0"/>
        <v>1958209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>
        <v>6004</v>
      </c>
      <c r="G49" s="97">
        <v>1888357</v>
      </c>
      <c r="H49" s="96">
        <v>5451</v>
      </c>
      <c r="I49" s="95">
        <v>1365854</v>
      </c>
      <c r="J49" s="94">
        <f t="shared" si="0"/>
        <v>5552</v>
      </c>
      <c r="K49" s="93">
        <f t="shared" si="0"/>
        <v>1973534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115778</v>
      </c>
      <c r="G50" s="87">
        <f t="shared" si="1"/>
        <v>38268606</v>
      </c>
      <c r="H50" s="89">
        <f t="shared" si="1"/>
        <v>125999</v>
      </c>
      <c r="I50" s="87">
        <f t="shared" si="1"/>
        <v>39083147</v>
      </c>
      <c r="J50" s="88">
        <f t="shared" si="0"/>
        <v>256024</v>
      </c>
      <c r="K50" s="87">
        <f t="shared" si="0"/>
        <v>65959402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19647</v>
      </c>
      <c r="E10" s="116">
        <f>'４月'!K10</f>
        <v>4910597</v>
      </c>
      <c r="F10" s="119">
        <v>4954</v>
      </c>
      <c r="G10" s="118">
        <v>689905</v>
      </c>
      <c r="H10" s="117">
        <v>5067</v>
      </c>
      <c r="I10" s="116">
        <v>1047251</v>
      </c>
      <c r="J10" s="115">
        <f aca="true" t="shared" si="0" ref="J10:K50">D10+F10-H10</f>
        <v>19534</v>
      </c>
      <c r="K10" s="114">
        <f t="shared" si="0"/>
        <v>4553251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994</v>
      </c>
      <c r="E11" s="116">
        <f>'４月'!K11</f>
        <v>121080</v>
      </c>
      <c r="F11" s="105">
        <v>600</v>
      </c>
      <c r="G11" s="104">
        <v>90000</v>
      </c>
      <c r="H11" s="103">
        <v>200</v>
      </c>
      <c r="I11" s="102">
        <v>45000</v>
      </c>
      <c r="J11" s="101">
        <f t="shared" si="0"/>
        <v>1394</v>
      </c>
      <c r="K11" s="100">
        <f t="shared" si="0"/>
        <v>166080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111</v>
      </c>
      <c r="E12" s="116">
        <f>'４月'!K12</f>
        <v>14538</v>
      </c>
      <c r="F12" s="105">
        <v>159</v>
      </c>
      <c r="G12" s="104">
        <v>21188</v>
      </c>
      <c r="H12" s="103">
        <v>159</v>
      </c>
      <c r="I12" s="102">
        <v>21188</v>
      </c>
      <c r="J12" s="101">
        <f t="shared" si="0"/>
        <v>111</v>
      </c>
      <c r="K12" s="100">
        <f t="shared" si="0"/>
        <v>14538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5067</v>
      </c>
      <c r="E13" s="116">
        <f>'４月'!K13</f>
        <v>1248027</v>
      </c>
      <c r="F13" s="105">
        <v>1568</v>
      </c>
      <c r="G13" s="104">
        <v>304487</v>
      </c>
      <c r="H13" s="103">
        <v>943</v>
      </c>
      <c r="I13" s="102">
        <v>188467</v>
      </c>
      <c r="J13" s="101">
        <f t="shared" si="0"/>
        <v>5692</v>
      </c>
      <c r="K13" s="100">
        <f t="shared" si="0"/>
        <v>1364047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2268</v>
      </c>
      <c r="E17" s="116">
        <f>'４月'!K17</f>
        <v>6926087</v>
      </c>
      <c r="F17" s="105">
        <v>1320</v>
      </c>
      <c r="G17" s="104">
        <v>4225183</v>
      </c>
      <c r="H17" s="103">
        <v>1379</v>
      </c>
      <c r="I17" s="102">
        <v>4211277</v>
      </c>
      <c r="J17" s="101">
        <f t="shared" si="0"/>
        <v>2209</v>
      </c>
      <c r="K17" s="100">
        <f t="shared" si="0"/>
        <v>6939993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121</v>
      </c>
      <c r="E18" s="116">
        <f>'４月'!K18</f>
        <v>16885</v>
      </c>
      <c r="F18" s="105">
        <v>104</v>
      </c>
      <c r="G18" s="104">
        <v>12686</v>
      </c>
      <c r="H18" s="103">
        <v>96</v>
      </c>
      <c r="I18" s="102">
        <v>11787</v>
      </c>
      <c r="J18" s="101">
        <f t="shared" si="0"/>
        <v>129</v>
      </c>
      <c r="K18" s="100">
        <f t="shared" si="0"/>
        <v>17784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8428</v>
      </c>
      <c r="E22" s="116">
        <f>'４月'!K22</f>
        <v>1076987</v>
      </c>
      <c r="F22" s="105">
        <v>1403</v>
      </c>
      <c r="G22" s="104">
        <v>215040</v>
      </c>
      <c r="H22" s="103">
        <v>2620</v>
      </c>
      <c r="I22" s="102">
        <v>350600</v>
      </c>
      <c r="J22" s="101">
        <f t="shared" si="0"/>
        <v>7211</v>
      </c>
      <c r="K22" s="100">
        <f t="shared" si="0"/>
        <v>941427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2020</v>
      </c>
      <c r="E23" s="116">
        <f>'４月'!K23</f>
        <v>1687885</v>
      </c>
      <c r="F23" s="112">
        <v>822</v>
      </c>
      <c r="G23" s="111">
        <v>536950</v>
      </c>
      <c r="H23" s="110">
        <v>677</v>
      </c>
      <c r="I23" s="109">
        <v>552652</v>
      </c>
      <c r="J23" s="108">
        <f t="shared" si="0"/>
        <v>2165</v>
      </c>
      <c r="K23" s="107">
        <f t="shared" si="0"/>
        <v>1672183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25499</v>
      </c>
      <c r="E24" s="116">
        <f>'４月'!K24</f>
        <v>3181792</v>
      </c>
      <c r="F24" s="105">
        <v>1241</v>
      </c>
      <c r="G24" s="104">
        <v>480109</v>
      </c>
      <c r="H24" s="103">
        <v>1194</v>
      </c>
      <c r="I24" s="102">
        <v>478711</v>
      </c>
      <c r="J24" s="101">
        <f t="shared" si="0"/>
        <v>25546</v>
      </c>
      <c r="K24" s="100">
        <f t="shared" si="0"/>
        <v>3183190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7631</v>
      </c>
      <c r="E25" s="116">
        <f>'４月'!K25</f>
        <v>4185302</v>
      </c>
      <c r="F25" s="105">
        <f>5658+8</f>
        <v>5666</v>
      </c>
      <c r="G25" s="104">
        <f>1494403+23154</f>
        <v>1517557</v>
      </c>
      <c r="H25" s="103">
        <f>5280+24</f>
        <v>5304</v>
      </c>
      <c r="I25" s="102">
        <f>1779997+101223</f>
        <v>1881220</v>
      </c>
      <c r="J25" s="101">
        <f t="shared" si="0"/>
        <v>7993</v>
      </c>
      <c r="K25" s="100">
        <f t="shared" si="0"/>
        <v>3821639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19745</v>
      </c>
      <c r="E26" s="116">
        <f>'４月'!K26</f>
        <v>8918362</v>
      </c>
      <c r="F26" s="105">
        <v>6384</v>
      </c>
      <c r="G26" s="104">
        <v>3128128</v>
      </c>
      <c r="H26" s="103">
        <v>6720</v>
      </c>
      <c r="I26" s="102">
        <v>3454320</v>
      </c>
      <c r="J26" s="101">
        <f t="shared" si="0"/>
        <v>19409</v>
      </c>
      <c r="K26" s="100">
        <f t="shared" si="0"/>
        <v>8592170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2133</v>
      </c>
      <c r="E27" s="116">
        <f>'４月'!K27</f>
        <v>345200</v>
      </c>
      <c r="F27" s="105">
        <v>516</v>
      </c>
      <c r="G27" s="104">
        <v>109550</v>
      </c>
      <c r="H27" s="103">
        <v>363</v>
      </c>
      <c r="I27" s="102">
        <v>83350</v>
      </c>
      <c r="J27" s="101">
        <f t="shared" si="0"/>
        <v>2286</v>
      </c>
      <c r="K27" s="100">
        <f t="shared" si="0"/>
        <v>371400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440</v>
      </c>
      <c r="E28" s="116">
        <f>'４月'!K28</f>
        <v>48400</v>
      </c>
      <c r="F28" s="105">
        <v>970</v>
      </c>
      <c r="G28" s="104">
        <v>106700</v>
      </c>
      <c r="H28" s="103">
        <v>970</v>
      </c>
      <c r="I28" s="102">
        <v>106700</v>
      </c>
      <c r="J28" s="101">
        <f t="shared" si="0"/>
        <v>440</v>
      </c>
      <c r="K28" s="100">
        <f t="shared" si="0"/>
        <v>48400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1179</v>
      </c>
      <c r="E29" s="116">
        <f>'４月'!K29</f>
        <v>403545</v>
      </c>
      <c r="F29" s="74">
        <f>35+74</f>
        <v>109</v>
      </c>
      <c r="G29" s="111">
        <f>7000+111622</f>
        <v>118622</v>
      </c>
      <c r="H29" s="110">
        <f>32+107</f>
        <v>139</v>
      </c>
      <c r="I29" s="109">
        <f>6400+114599</f>
        <v>120999</v>
      </c>
      <c r="J29" s="108">
        <f t="shared" si="0"/>
        <v>1149</v>
      </c>
      <c r="K29" s="107">
        <f t="shared" si="0"/>
        <v>401168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1481</v>
      </c>
      <c r="E30" s="116">
        <f>'４月'!K30</f>
        <v>937668</v>
      </c>
      <c r="F30" s="112">
        <f>477+4</f>
        <v>481</v>
      </c>
      <c r="G30" s="111">
        <f>327924+4430</f>
        <v>332354</v>
      </c>
      <c r="H30" s="110">
        <f>412+6</f>
        <v>418</v>
      </c>
      <c r="I30" s="109">
        <f>240513+7315</f>
        <v>247828</v>
      </c>
      <c r="J30" s="108">
        <f t="shared" si="0"/>
        <v>1544</v>
      </c>
      <c r="K30" s="107">
        <f t="shared" si="0"/>
        <v>1022194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0</v>
      </c>
      <c r="E32" s="116">
        <f>'４月'!K32</f>
        <v>0</v>
      </c>
      <c r="F32" s="112">
        <v>4</v>
      </c>
      <c r="G32" s="111">
        <v>3460</v>
      </c>
      <c r="H32" s="110">
        <v>4</v>
      </c>
      <c r="I32" s="109">
        <v>3460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27674</v>
      </c>
      <c r="E33" s="116">
        <f>'４月'!K33</f>
        <v>8287504</v>
      </c>
      <c r="F33" s="112">
        <v>19699</v>
      </c>
      <c r="G33" s="111">
        <v>6683699</v>
      </c>
      <c r="H33" s="72">
        <v>18776</v>
      </c>
      <c r="I33" s="109">
        <v>5569149</v>
      </c>
      <c r="J33" s="108">
        <f t="shared" si="0"/>
        <v>28597</v>
      </c>
      <c r="K33" s="107">
        <f t="shared" si="0"/>
        <v>9402054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83840</v>
      </c>
      <c r="E34" s="116">
        <f>'４月'!K34</f>
        <v>7854758</v>
      </c>
      <c r="F34" s="112">
        <f>29639+151</f>
        <v>29790</v>
      </c>
      <c r="G34" s="111">
        <f>4877789+345800</f>
        <v>5223589</v>
      </c>
      <c r="H34" s="110">
        <f>28251+143</f>
        <v>28394</v>
      </c>
      <c r="I34" s="109">
        <f>4912476+360213</f>
        <v>5272689</v>
      </c>
      <c r="J34" s="108">
        <f t="shared" si="0"/>
        <v>85236</v>
      </c>
      <c r="K34" s="107">
        <f t="shared" si="0"/>
        <v>7805658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1363</v>
      </c>
      <c r="E35" s="116">
        <f>'４月'!K35</f>
        <v>132948</v>
      </c>
      <c r="F35" s="112">
        <v>1083</v>
      </c>
      <c r="G35" s="111">
        <v>79245</v>
      </c>
      <c r="H35" s="110">
        <v>1032</v>
      </c>
      <c r="I35" s="109">
        <v>83207</v>
      </c>
      <c r="J35" s="108">
        <f t="shared" si="0"/>
        <v>1414</v>
      </c>
      <c r="K35" s="107">
        <f t="shared" si="0"/>
        <v>128986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264</v>
      </c>
      <c r="E36" s="116">
        <f>'４月'!K36</f>
        <v>168710</v>
      </c>
      <c r="F36" s="112">
        <v>40</v>
      </c>
      <c r="G36" s="111">
        <v>254610</v>
      </c>
      <c r="H36" s="110">
        <v>102</v>
      </c>
      <c r="I36" s="109">
        <v>318640</v>
      </c>
      <c r="J36" s="108">
        <f t="shared" si="0"/>
        <v>202</v>
      </c>
      <c r="K36" s="107">
        <f t="shared" si="0"/>
        <v>104680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739</v>
      </c>
      <c r="E38" s="116">
        <f>'４月'!K38</f>
        <v>143920</v>
      </c>
      <c r="F38" s="112">
        <v>50</v>
      </c>
      <c r="G38" s="111">
        <v>10750</v>
      </c>
      <c r="H38" s="110">
        <v>50</v>
      </c>
      <c r="I38" s="109">
        <v>10000</v>
      </c>
      <c r="J38" s="108">
        <f t="shared" si="0"/>
        <v>739</v>
      </c>
      <c r="K38" s="107">
        <f t="shared" si="0"/>
        <v>144670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300</v>
      </c>
      <c r="G39" s="111">
        <v>330000</v>
      </c>
      <c r="H39" s="110">
        <v>280</v>
      </c>
      <c r="I39" s="109">
        <v>308000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11536</v>
      </c>
      <c r="E42" s="116">
        <f>'４月'!K42</f>
        <v>3545826</v>
      </c>
      <c r="F42" s="112">
        <v>22085</v>
      </c>
      <c r="G42" s="111">
        <v>5969722</v>
      </c>
      <c r="H42" s="110">
        <v>17458</v>
      </c>
      <c r="I42" s="109">
        <v>4687396</v>
      </c>
      <c r="J42" s="108">
        <f t="shared" si="0"/>
        <v>16163</v>
      </c>
      <c r="K42" s="107">
        <f t="shared" si="0"/>
        <v>4828152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4269</v>
      </c>
      <c r="E43" s="116">
        <f>'４月'!K43</f>
        <v>1235551</v>
      </c>
      <c r="F43" s="112">
        <v>7787</v>
      </c>
      <c r="G43" s="111">
        <v>2413077</v>
      </c>
      <c r="H43" s="110">
        <v>7259</v>
      </c>
      <c r="I43" s="109">
        <v>2241687</v>
      </c>
      <c r="J43" s="108">
        <f t="shared" si="0"/>
        <v>4797</v>
      </c>
      <c r="K43" s="107">
        <f t="shared" si="0"/>
        <v>1406941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53</v>
      </c>
      <c r="E44" s="116">
        <f>'４月'!K44</f>
        <v>77760</v>
      </c>
      <c r="F44" s="112">
        <v>4</v>
      </c>
      <c r="G44" s="111">
        <v>4530</v>
      </c>
      <c r="H44" s="110">
        <v>3</v>
      </c>
      <c r="I44" s="109">
        <v>3060</v>
      </c>
      <c r="J44" s="108">
        <f t="shared" si="0"/>
        <v>54</v>
      </c>
      <c r="K44" s="107">
        <f t="shared" si="0"/>
        <v>79230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10067</v>
      </c>
      <c r="E45" s="116">
        <f>'４月'!K45</f>
        <v>3962672</v>
      </c>
      <c r="F45" s="112">
        <v>3850</v>
      </c>
      <c r="G45" s="137">
        <v>615318</v>
      </c>
      <c r="H45" s="110">
        <v>5563</v>
      </c>
      <c r="I45" s="109">
        <v>846197</v>
      </c>
      <c r="J45" s="108">
        <f t="shared" si="0"/>
        <v>8354</v>
      </c>
      <c r="K45" s="107">
        <f t="shared" si="0"/>
        <v>3731793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6274</v>
      </c>
      <c r="E46" s="116">
        <f>'４月'!K46</f>
        <v>1271255</v>
      </c>
      <c r="F46" s="105">
        <v>4050</v>
      </c>
      <c r="G46" s="104">
        <v>843636</v>
      </c>
      <c r="H46" s="103">
        <v>2616</v>
      </c>
      <c r="I46" s="102">
        <v>480025</v>
      </c>
      <c r="J46" s="101">
        <f t="shared" si="0"/>
        <v>7708</v>
      </c>
      <c r="K46" s="100">
        <f t="shared" si="0"/>
        <v>1634866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6425</v>
      </c>
      <c r="E47" s="116">
        <f>'４月'!K47</f>
        <v>1958209</v>
      </c>
      <c r="F47" s="105">
        <v>2027</v>
      </c>
      <c r="G47" s="104">
        <v>758384</v>
      </c>
      <c r="H47" s="103">
        <v>2154</v>
      </c>
      <c r="I47" s="102">
        <v>818342</v>
      </c>
      <c r="J47" s="101">
        <f t="shared" si="0"/>
        <v>6298</v>
      </c>
      <c r="K47" s="100">
        <f t="shared" si="0"/>
        <v>1898251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5552</v>
      </c>
      <c r="E49" s="116">
        <f>'４月'!K49</f>
        <v>1973534</v>
      </c>
      <c r="F49" s="98">
        <v>5498</v>
      </c>
      <c r="G49" s="97">
        <v>1370321</v>
      </c>
      <c r="H49" s="96">
        <v>5551</v>
      </c>
      <c r="I49" s="95">
        <v>1277818</v>
      </c>
      <c r="J49" s="94">
        <f t="shared" si="0"/>
        <v>5499</v>
      </c>
      <c r="K49" s="93">
        <f t="shared" si="0"/>
        <v>2066037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256024</v>
      </c>
      <c r="E50" s="90">
        <f t="shared" si="1"/>
        <v>65959402</v>
      </c>
      <c r="F50" s="89">
        <f t="shared" si="1"/>
        <v>122564</v>
      </c>
      <c r="G50" s="87">
        <f t="shared" si="1"/>
        <v>36448800</v>
      </c>
      <c r="H50" s="89">
        <f t="shared" si="1"/>
        <v>115491</v>
      </c>
      <c r="I50" s="87">
        <f t="shared" si="1"/>
        <v>34721020</v>
      </c>
      <c r="J50" s="88">
        <f t="shared" si="0"/>
        <v>263097</v>
      </c>
      <c r="K50" s="87">
        <f t="shared" si="0"/>
        <v>67687182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2">
      <pane xSplit="5" ySplit="8" topLeftCell="F22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H30" sqref="H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19534</v>
      </c>
      <c r="E10" s="116">
        <f>'５月'!K10</f>
        <v>4553251</v>
      </c>
      <c r="F10" s="119">
        <v>1895</v>
      </c>
      <c r="G10" s="118">
        <v>178031</v>
      </c>
      <c r="H10" s="117">
        <v>4380</v>
      </c>
      <c r="I10" s="116">
        <v>850940</v>
      </c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1394</v>
      </c>
      <c r="E11" s="116">
        <f>'５月'!K11</f>
        <v>166080</v>
      </c>
      <c r="F11" s="105">
        <v>400</v>
      </c>
      <c r="G11" s="104">
        <v>60000</v>
      </c>
      <c r="H11" s="103">
        <v>300</v>
      </c>
      <c r="I11" s="102">
        <v>45000</v>
      </c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111</v>
      </c>
      <c r="E12" s="116">
        <f>'５月'!K12</f>
        <v>14538</v>
      </c>
      <c r="F12" s="105">
        <v>98</v>
      </c>
      <c r="G12" s="104">
        <v>13034</v>
      </c>
      <c r="H12" s="103">
        <v>38</v>
      </c>
      <c r="I12" s="102">
        <v>5107</v>
      </c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5692</v>
      </c>
      <c r="E13" s="116">
        <f>'５月'!K13</f>
        <v>1364047</v>
      </c>
      <c r="F13" s="105">
        <v>1414</v>
      </c>
      <c r="G13" s="104">
        <v>350011</v>
      </c>
      <c r="H13" s="103">
        <v>519</v>
      </c>
      <c r="I13" s="102">
        <v>134567</v>
      </c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2209</v>
      </c>
      <c r="E17" s="116">
        <f>'５月'!K17</f>
        <v>6939993</v>
      </c>
      <c r="F17" s="105">
        <v>1199</v>
      </c>
      <c r="G17" s="104">
        <v>3603611</v>
      </c>
      <c r="H17" s="103">
        <v>1159</v>
      </c>
      <c r="I17" s="102">
        <v>3509817</v>
      </c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129</v>
      </c>
      <c r="E18" s="116">
        <f>'５月'!K18</f>
        <v>17784</v>
      </c>
      <c r="F18" s="105">
        <v>104</v>
      </c>
      <c r="G18" s="104">
        <v>14536</v>
      </c>
      <c r="H18" s="103">
        <v>124</v>
      </c>
      <c r="I18" s="102">
        <v>14620</v>
      </c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7211</v>
      </c>
      <c r="E22" s="116">
        <f>'５月'!K22</f>
        <v>941427</v>
      </c>
      <c r="F22" s="105">
        <v>2189</v>
      </c>
      <c r="G22" s="104">
        <v>302930</v>
      </c>
      <c r="H22" s="103">
        <v>2218</v>
      </c>
      <c r="I22" s="102">
        <v>318250</v>
      </c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2165</v>
      </c>
      <c r="E23" s="116">
        <f>'５月'!K23</f>
        <v>1672183</v>
      </c>
      <c r="F23" s="112">
        <v>752</v>
      </c>
      <c r="G23" s="111">
        <v>721000</v>
      </c>
      <c r="H23" s="110">
        <v>873</v>
      </c>
      <c r="I23" s="109">
        <v>1023740</v>
      </c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25546</v>
      </c>
      <c r="E24" s="116">
        <f>'５月'!K24</f>
        <v>3183190</v>
      </c>
      <c r="F24" s="105">
        <v>862</v>
      </c>
      <c r="G24" s="104">
        <v>422947</v>
      </c>
      <c r="H24" s="103">
        <v>879</v>
      </c>
      <c r="I24" s="102">
        <v>418004</v>
      </c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7993</v>
      </c>
      <c r="E25" s="116">
        <f>'５月'!K25</f>
        <v>3821639</v>
      </c>
      <c r="F25" s="105">
        <f>7990+57</f>
        <v>8047</v>
      </c>
      <c r="G25" s="104">
        <f>2135375+216523</f>
        <v>2351898</v>
      </c>
      <c r="H25" s="103">
        <f>5452+36</f>
        <v>5488</v>
      </c>
      <c r="I25" s="102">
        <f>1811676+131361</f>
        <v>1943037</v>
      </c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19409</v>
      </c>
      <c r="E26" s="116">
        <f>'５月'!K26</f>
        <v>8592170</v>
      </c>
      <c r="F26" s="105">
        <v>6778</v>
      </c>
      <c r="G26" s="104">
        <v>1300615</v>
      </c>
      <c r="H26" s="103">
        <v>6652</v>
      </c>
      <c r="I26" s="102">
        <v>1403977</v>
      </c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2286</v>
      </c>
      <c r="E27" s="116">
        <f>'５月'!K27</f>
        <v>371400</v>
      </c>
      <c r="F27" s="105">
        <v>605</v>
      </c>
      <c r="G27" s="104">
        <v>114700</v>
      </c>
      <c r="H27" s="103">
        <v>412</v>
      </c>
      <c r="I27" s="102">
        <v>88900</v>
      </c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440</v>
      </c>
      <c r="E28" s="116">
        <f>'５月'!K28</f>
        <v>48400</v>
      </c>
      <c r="F28" s="105">
        <v>870</v>
      </c>
      <c r="G28" s="104">
        <v>95700</v>
      </c>
      <c r="H28" s="103">
        <v>860</v>
      </c>
      <c r="I28" s="102">
        <v>94600</v>
      </c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1149</v>
      </c>
      <c r="E29" s="116">
        <f>'５月'!K29</f>
        <v>401168</v>
      </c>
      <c r="F29" s="74">
        <f>50+115</f>
        <v>165</v>
      </c>
      <c r="G29" s="111">
        <f>10000+123477</f>
        <v>133477</v>
      </c>
      <c r="H29" s="110">
        <f>38+97</f>
        <v>135</v>
      </c>
      <c r="I29" s="109">
        <f>7600+113973</f>
        <v>121573</v>
      </c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1544</v>
      </c>
      <c r="E30" s="116">
        <f>'５月'!K30</f>
        <v>1022194</v>
      </c>
      <c r="F30" s="112">
        <f>409+545</f>
        <v>954</v>
      </c>
      <c r="G30" s="111">
        <f>266568+69930</f>
        <v>336498</v>
      </c>
      <c r="H30" s="110">
        <f>386+278</f>
        <v>664</v>
      </c>
      <c r="I30" s="109">
        <f>226476+98756</f>
        <v>325232</v>
      </c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0</v>
      </c>
      <c r="E32" s="116">
        <f>'５月'!K32</f>
        <v>0</v>
      </c>
      <c r="F32" s="112">
        <v>3</v>
      </c>
      <c r="G32" s="111">
        <v>2941</v>
      </c>
      <c r="H32" s="110">
        <v>3</v>
      </c>
      <c r="I32" s="109">
        <v>2941</v>
      </c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28597</v>
      </c>
      <c r="E33" s="116">
        <f>'５月'!K33</f>
        <v>9402054</v>
      </c>
      <c r="F33" s="112">
        <v>18455</v>
      </c>
      <c r="G33" s="111">
        <v>5551900</v>
      </c>
      <c r="H33" s="72">
        <v>20688</v>
      </c>
      <c r="I33" s="109">
        <v>6206495</v>
      </c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85236</v>
      </c>
      <c r="E34" s="116">
        <f>'５月'!K34</f>
        <v>7805658</v>
      </c>
      <c r="F34" s="112">
        <f>25029+140</f>
        <v>25169</v>
      </c>
      <c r="G34" s="111">
        <f>4950723+357400</f>
        <v>5308123</v>
      </c>
      <c r="H34" s="110">
        <f>25158+135</f>
        <v>25293</v>
      </c>
      <c r="I34" s="109">
        <f>4835261+336905</f>
        <v>5172166</v>
      </c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1414</v>
      </c>
      <c r="E35" s="116">
        <f>'５月'!K35</f>
        <v>128986</v>
      </c>
      <c r="F35" s="112">
        <v>700</v>
      </c>
      <c r="G35" s="111">
        <v>53456</v>
      </c>
      <c r="H35" s="110">
        <v>738</v>
      </c>
      <c r="I35" s="109">
        <v>59068</v>
      </c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202</v>
      </c>
      <c r="E36" s="116">
        <f>'５月'!K36</f>
        <v>104680</v>
      </c>
      <c r="F36" s="112">
        <v>174</v>
      </c>
      <c r="G36" s="111">
        <v>855862</v>
      </c>
      <c r="H36" s="110">
        <v>146</v>
      </c>
      <c r="I36" s="109">
        <v>304780</v>
      </c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739</v>
      </c>
      <c r="E38" s="116">
        <f>'５月'!K38</f>
        <v>144670</v>
      </c>
      <c r="F38" s="112">
        <v>87</v>
      </c>
      <c r="G38" s="111">
        <v>17840</v>
      </c>
      <c r="H38" s="110">
        <v>132</v>
      </c>
      <c r="I38" s="109">
        <v>26880</v>
      </c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1224</v>
      </c>
      <c r="E39" s="116">
        <f>'５月'!K39</f>
        <v>1346400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16163</v>
      </c>
      <c r="E42" s="116">
        <f>'５月'!K42</f>
        <v>4828152</v>
      </c>
      <c r="F42" s="112">
        <v>16469</v>
      </c>
      <c r="G42" s="111">
        <v>4542559</v>
      </c>
      <c r="H42" s="110">
        <v>20226</v>
      </c>
      <c r="I42" s="109">
        <v>5486352</v>
      </c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4797</v>
      </c>
      <c r="E43" s="116">
        <f>'５月'!K43</f>
        <v>1406941</v>
      </c>
      <c r="F43" s="112">
        <v>8254</v>
      </c>
      <c r="G43" s="111">
        <v>2395872</v>
      </c>
      <c r="H43" s="110">
        <v>8322</v>
      </c>
      <c r="I43" s="109">
        <v>2367052</v>
      </c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79230</v>
      </c>
      <c r="F44" s="112">
        <v>3</v>
      </c>
      <c r="G44" s="111">
        <v>3031</v>
      </c>
      <c r="H44" s="110">
        <v>4</v>
      </c>
      <c r="I44" s="109">
        <v>4501</v>
      </c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8354</v>
      </c>
      <c r="E45" s="116">
        <f>'５月'!K45</f>
        <v>3731793</v>
      </c>
      <c r="F45" s="112">
        <v>3801</v>
      </c>
      <c r="G45" s="111">
        <v>457364</v>
      </c>
      <c r="H45" s="110">
        <v>3105</v>
      </c>
      <c r="I45" s="109">
        <v>538103</v>
      </c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7708</v>
      </c>
      <c r="E46" s="116">
        <f>'５月'!K46</f>
        <v>1634866</v>
      </c>
      <c r="F46" s="105">
        <v>3150</v>
      </c>
      <c r="G46" s="104">
        <v>644475</v>
      </c>
      <c r="H46" s="103">
        <v>2919</v>
      </c>
      <c r="I46" s="102">
        <v>594992</v>
      </c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6298</v>
      </c>
      <c r="E47" s="116">
        <f>'５月'!K47</f>
        <v>1898251</v>
      </c>
      <c r="F47" s="105">
        <v>2316</v>
      </c>
      <c r="G47" s="104">
        <v>966780</v>
      </c>
      <c r="H47" s="103">
        <v>2096</v>
      </c>
      <c r="I47" s="102">
        <v>780948</v>
      </c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5499</v>
      </c>
      <c r="E49" s="116">
        <f>'５月'!K49</f>
        <v>2066037</v>
      </c>
      <c r="F49" s="98">
        <v>5315</v>
      </c>
      <c r="G49" s="97">
        <v>1237387</v>
      </c>
      <c r="H49" s="96">
        <v>5643</v>
      </c>
      <c r="I49" s="95">
        <v>1313156</v>
      </c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263097</v>
      </c>
      <c r="E50" s="90">
        <f t="shared" si="1"/>
        <v>67687182</v>
      </c>
      <c r="F50" s="89">
        <f t="shared" si="1"/>
        <v>110628</v>
      </c>
      <c r="G50" s="87">
        <f t="shared" si="1"/>
        <v>32476578</v>
      </c>
      <c r="H50" s="89">
        <f t="shared" si="1"/>
        <v>114316</v>
      </c>
      <c r="I50" s="87">
        <f t="shared" si="1"/>
        <v>33484798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17049</v>
      </c>
      <c r="E10" s="116">
        <f>'６月'!K10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1494</v>
      </c>
      <c r="E11" s="116">
        <f>'６月'!K11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171</v>
      </c>
      <c r="E12" s="116">
        <f>'６月'!K12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6587</v>
      </c>
      <c r="E13" s="116">
        <f>'６月'!K13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2249</v>
      </c>
      <c r="E17" s="116">
        <f>'６月'!K17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109</v>
      </c>
      <c r="E18" s="116">
        <f>'６月'!K18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7182</v>
      </c>
      <c r="E22" s="116">
        <f>'６月'!K22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2044</v>
      </c>
      <c r="E23" s="116">
        <f>'６月'!K23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25529</v>
      </c>
      <c r="E24" s="116">
        <f>'６月'!K24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10552</v>
      </c>
      <c r="E25" s="116">
        <f>'６月'!K25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19535</v>
      </c>
      <c r="E26" s="116">
        <f>'６月'!K26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2479</v>
      </c>
      <c r="E27" s="116">
        <f>'６月'!K27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450</v>
      </c>
      <c r="E28" s="116">
        <f>'６月'!K28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1179</v>
      </c>
      <c r="E29" s="116">
        <f>'６月'!K29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1834</v>
      </c>
      <c r="E30" s="116">
        <f>'６月'!K30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0</v>
      </c>
      <c r="E32" s="116">
        <f>'６月'!K32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26364</v>
      </c>
      <c r="E33" s="116">
        <f>'６月'!K33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85112</v>
      </c>
      <c r="E34" s="116">
        <f>'６月'!K34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1376</v>
      </c>
      <c r="E35" s="116">
        <f>'６月'!K35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230</v>
      </c>
      <c r="E36" s="116">
        <f>'６月'!K36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694</v>
      </c>
      <c r="E38" s="116">
        <f>'６月'!K38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1324</v>
      </c>
      <c r="E39" s="116">
        <f>'６月'!K39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12406</v>
      </c>
      <c r="E42" s="116">
        <f>'６月'!K42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4729</v>
      </c>
      <c r="E43" s="116">
        <f>'６月'!K43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53</v>
      </c>
      <c r="E44" s="116">
        <f>'６月'!K44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9050</v>
      </c>
      <c r="E45" s="116">
        <f>'６月'!K45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7939</v>
      </c>
      <c r="E46" s="116">
        <f>'６月'!K46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6518</v>
      </c>
      <c r="E47" s="116">
        <f>'６月'!K47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5171</v>
      </c>
      <c r="E49" s="116">
        <f>'６月'!K49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17049</v>
      </c>
      <c r="E10" s="116">
        <f>'７月'!K10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1494</v>
      </c>
      <c r="E11" s="116">
        <f>'７月'!K11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171</v>
      </c>
      <c r="E12" s="116">
        <f>'７月'!K12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6587</v>
      </c>
      <c r="E13" s="116">
        <f>'７月'!K13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2249</v>
      </c>
      <c r="E17" s="116">
        <f>'７月'!K17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109</v>
      </c>
      <c r="E18" s="116">
        <f>'７月'!K18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7182</v>
      </c>
      <c r="E22" s="116">
        <f>'７月'!K22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2044</v>
      </c>
      <c r="E23" s="116">
        <f>'７月'!K23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25529</v>
      </c>
      <c r="E24" s="116">
        <f>'７月'!K24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10552</v>
      </c>
      <c r="E25" s="116">
        <f>'７月'!K25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19535</v>
      </c>
      <c r="E26" s="116">
        <f>'７月'!K26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2479</v>
      </c>
      <c r="E27" s="116">
        <f>'７月'!K27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450</v>
      </c>
      <c r="E28" s="116">
        <f>'７月'!K28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1179</v>
      </c>
      <c r="E29" s="116">
        <f>'７月'!K29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1834</v>
      </c>
      <c r="E30" s="116">
        <f>'７月'!K30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0</v>
      </c>
      <c r="E32" s="116">
        <f>'７月'!K32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26364</v>
      </c>
      <c r="E33" s="116">
        <f>'７月'!K33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85112</v>
      </c>
      <c r="E34" s="116">
        <f>'７月'!K34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1376</v>
      </c>
      <c r="E35" s="116">
        <f>'７月'!K35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230</v>
      </c>
      <c r="E36" s="116">
        <f>'７月'!K36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694</v>
      </c>
      <c r="E38" s="116">
        <f>'７月'!K38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1324</v>
      </c>
      <c r="E39" s="116">
        <f>'７月'!K39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12406</v>
      </c>
      <c r="E42" s="116">
        <f>'７月'!K42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4729</v>
      </c>
      <c r="E43" s="116">
        <f>'７月'!K43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53</v>
      </c>
      <c r="E44" s="116">
        <f>'７月'!K44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9050</v>
      </c>
      <c r="E45" s="116">
        <f>'７月'!K45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7939</v>
      </c>
      <c r="E46" s="116">
        <f>'７月'!K46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6518</v>
      </c>
      <c r="E47" s="116">
        <f>'７月'!K47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5171</v>
      </c>
      <c r="E49" s="97">
        <f>'７月'!K49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17049</v>
      </c>
      <c r="E10" s="116">
        <f>'８月'!K10</f>
        <v>3880342</v>
      </c>
      <c r="F10" s="119"/>
      <c r="G10" s="118"/>
      <c r="H10" s="117"/>
      <c r="I10" s="116"/>
      <c r="J10" s="115">
        <f aca="true" t="shared" si="0" ref="J10:K50">D10+F10-H10</f>
        <v>17049</v>
      </c>
      <c r="K10" s="114">
        <f t="shared" si="0"/>
        <v>3880342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1494</v>
      </c>
      <c r="E11" s="116">
        <f>'８月'!K11</f>
        <v>181080</v>
      </c>
      <c r="F11" s="105"/>
      <c r="G11" s="104"/>
      <c r="H11" s="103"/>
      <c r="I11" s="102"/>
      <c r="J11" s="101">
        <f t="shared" si="0"/>
        <v>1494</v>
      </c>
      <c r="K11" s="100">
        <f t="shared" si="0"/>
        <v>181080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171</v>
      </c>
      <c r="E12" s="116">
        <f>'８月'!K12</f>
        <v>22465</v>
      </c>
      <c r="F12" s="105"/>
      <c r="G12" s="104"/>
      <c r="H12" s="103"/>
      <c r="I12" s="102"/>
      <c r="J12" s="101">
        <f t="shared" si="0"/>
        <v>171</v>
      </c>
      <c r="K12" s="100">
        <f t="shared" si="0"/>
        <v>22465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6587</v>
      </c>
      <c r="E13" s="116">
        <f>'８月'!K13</f>
        <v>1579491</v>
      </c>
      <c r="F13" s="105"/>
      <c r="G13" s="104"/>
      <c r="H13" s="103"/>
      <c r="I13" s="102"/>
      <c r="J13" s="101">
        <f t="shared" si="0"/>
        <v>6587</v>
      </c>
      <c r="K13" s="100">
        <f t="shared" si="0"/>
        <v>1579491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2249</v>
      </c>
      <c r="E17" s="116">
        <f>'８月'!K17</f>
        <v>7033787</v>
      </c>
      <c r="F17" s="105"/>
      <c r="G17" s="104"/>
      <c r="H17" s="103"/>
      <c r="I17" s="102"/>
      <c r="J17" s="101">
        <f t="shared" si="0"/>
        <v>2249</v>
      </c>
      <c r="K17" s="100">
        <f t="shared" si="0"/>
        <v>7033787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109</v>
      </c>
      <c r="E18" s="116">
        <f>'８月'!K18</f>
        <v>17700</v>
      </c>
      <c r="F18" s="105"/>
      <c r="G18" s="104"/>
      <c r="H18" s="103"/>
      <c r="I18" s="102"/>
      <c r="J18" s="101">
        <f t="shared" si="0"/>
        <v>109</v>
      </c>
      <c r="K18" s="100">
        <f t="shared" si="0"/>
        <v>17700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7182</v>
      </c>
      <c r="E22" s="116">
        <f>'８月'!K22</f>
        <v>926107</v>
      </c>
      <c r="F22" s="105"/>
      <c r="G22" s="104"/>
      <c r="H22" s="103"/>
      <c r="I22" s="102"/>
      <c r="J22" s="101">
        <f t="shared" si="0"/>
        <v>7182</v>
      </c>
      <c r="K22" s="100">
        <f t="shared" si="0"/>
        <v>926107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2044</v>
      </c>
      <c r="E23" s="116">
        <f>'８月'!K23</f>
        <v>1369443</v>
      </c>
      <c r="F23" s="112"/>
      <c r="G23" s="111"/>
      <c r="H23" s="110"/>
      <c r="I23" s="109"/>
      <c r="J23" s="108">
        <f t="shared" si="0"/>
        <v>2044</v>
      </c>
      <c r="K23" s="107">
        <f t="shared" si="0"/>
        <v>1369443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25529</v>
      </c>
      <c r="E24" s="116">
        <f>'８月'!K24</f>
        <v>3188133</v>
      </c>
      <c r="F24" s="105"/>
      <c r="G24" s="104"/>
      <c r="H24" s="103"/>
      <c r="I24" s="102"/>
      <c r="J24" s="101">
        <f t="shared" si="0"/>
        <v>25529</v>
      </c>
      <c r="K24" s="100">
        <f t="shared" si="0"/>
        <v>3188133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10552</v>
      </c>
      <c r="E25" s="116">
        <f>'８月'!K25</f>
        <v>4230500</v>
      </c>
      <c r="F25" s="105"/>
      <c r="G25" s="104"/>
      <c r="H25" s="103"/>
      <c r="I25" s="102"/>
      <c r="J25" s="101">
        <f t="shared" si="0"/>
        <v>10552</v>
      </c>
      <c r="K25" s="100">
        <f t="shared" si="0"/>
        <v>4230500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19535</v>
      </c>
      <c r="E26" s="116">
        <f>'８月'!K26</f>
        <v>8488808</v>
      </c>
      <c r="F26" s="105"/>
      <c r="G26" s="104"/>
      <c r="H26" s="103"/>
      <c r="I26" s="102"/>
      <c r="J26" s="101">
        <f t="shared" si="0"/>
        <v>19535</v>
      </c>
      <c r="K26" s="100">
        <f t="shared" si="0"/>
        <v>8488808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2479</v>
      </c>
      <c r="E27" s="116">
        <f>'８月'!K27</f>
        <v>397200</v>
      </c>
      <c r="F27" s="105"/>
      <c r="G27" s="104"/>
      <c r="H27" s="103"/>
      <c r="I27" s="102"/>
      <c r="J27" s="101">
        <f t="shared" si="0"/>
        <v>2479</v>
      </c>
      <c r="K27" s="100">
        <f t="shared" si="0"/>
        <v>397200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450</v>
      </c>
      <c r="E28" s="116">
        <f>'８月'!K28</f>
        <v>49500</v>
      </c>
      <c r="F28" s="105"/>
      <c r="G28" s="104"/>
      <c r="H28" s="103"/>
      <c r="I28" s="102"/>
      <c r="J28" s="101">
        <f t="shared" si="0"/>
        <v>450</v>
      </c>
      <c r="K28" s="100">
        <f t="shared" si="0"/>
        <v>49500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1179</v>
      </c>
      <c r="E29" s="116">
        <f>'８月'!K29</f>
        <v>413072</v>
      </c>
      <c r="F29" s="74"/>
      <c r="G29" s="111"/>
      <c r="H29" s="110"/>
      <c r="I29" s="109"/>
      <c r="J29" s="108">
        <f t="shared" si="0"/>
        <v>1179</v>
      </c>
      <c r="K29" s="107">
        <f t="shared" si="0"/>
        <v>413072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1834</v>
      </c>
      <c r="E30" s="116">
        <f>'８月'!K30</f>
        <v>1033460</v>
      </c>
      <c r="F30" s="112"/>
      <c r="G30" s="111"/>
      <c r="H30" s="110"/>
      <c r="I30" s="109"/>
      <c r="J30" s="108">
        <f t="shared" si="0"/>
        <v>1834</v>
      </c>
      <c r="K30" s="107">
        <f t="shared" si="0"/>
        <v>1033460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0</v>
      </c>
      <c r="E32" s="116">
        <f>'８月'!K32</f>
        <v>0</v>
      </c>
      <c r="F32" s="112"/>
      <c r="G32" s="111"/>
      <c r="H32" s="110"/>
      <c r="I32" s="109"/>
      <c r="J32" s="108">
        <f t="shared" si="0"/>
        <v>0</v>
      </c>
      <c r="K32" s="107">
        <f t="shared" si="0"/>
        <v>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26364</v>
      </c>
      <c r="E33" s="116">
        <f>'８月'!K33</f>
        <v>8747459</v>
      </c>
      <c r="F33" s="112"/>
      <c r="G33" s="111"/>
      <c r="H33" s="72"/>
      <c r="I33" s="109"/>
      <c r="J33" s="108">
        <f t="shared" si="0"/>
        <v>26364</v>
      </c>
      <c r="K33" s="107">
        <f t="shared" si="0"/>
        <v>8747459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85112</v>
      </c>
      <c r="E34" s="116">
        <f>'８月'!K34</f>
        <v>7941615</v>
      </c>
      <c r="F34" s="112"/>
      <c r="G34" s="111"/>
      <c r="H34" s="110"/>
      <c r="I34" s="109"/>
      <c r="J34" s="108">
        <f t="shared" si="0"/>
        <v>85112</v>
      </c>
      <c r="K34" s="107">
        <f t="shared" si="0"/>
        <v>7941615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1376</v>
      </c>
      <c r="E35" s="116">
        <f>'８月'!K35</f>
        <v>123374</v>
      </c>
      <c r="F35" s="112"/>
      <c r="G35" s="111"/>
      <c r="H35" s="110"/>
      <c r="I35" s="109"/>
      <c r="J35" s="108">
        <f t="shared" si="0"/>
        <v>1376</v>
      </c>
      <c r="K35" s="107">
        <f t="shared" si="0"/>
        <v>123374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230</v>
      </c>
      <c r="E36" s="116">
        <f>'８月'!K36</f>
        <v>655762</v>
      </c>
      <c r="F36" s="112"/>
      <c r="G36" s="111"/>
      <c r="H36" s="110"/>
      <c r="I36" s="109"/>
      <c r="J36" s="108">
        <f t="shared" si="0"/>
        <v>230</v>
      </c>
      <c r="K36" s="107">
        <f t="shared" si="0"/>
        <v>655762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694</v>
      </c>
      <c r="E38" s="116">
        <f>'８月'!K38</f>
        <v>135630</v>
      </c>
      <c r="F38" s="112"/>
      <c r="G38" s="111"/>
      <c r="H38" s="110"/>
      <c r="I38" s="109"/>
      <c r="J38" s="108">
        <f t="shared" si="0"/>
        <v>694</v>
      </c>
      <c r="K38" s="107">
        <f t="shared" si="0"/>
        <v>135630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1324</v>
      </c>
      <c r="E39" s="116">
        <f>'８月'!K39</f>
        <v>1456400</v>
      </c>
      <c r="F39" s="112"/>
      <c r="G39" s="111"/>
      <c r="H39" s="110"/>
      <c r="I39" s="109"/>
      <c r="J39" s="108">
        <f t="shared" si="0"/>
        <v>1324</v>
      </c>
      <c r="K39" s="107">
        <f t="shared" si="0"/>
        <v>1456400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12406</v>
      </c>
      <c r="E42" s="116">
        <f>'８月'!K42</f>
        <v>3884359</v>
      </c>
      <c r="F42" s="112"/>
      <c r="G42" s="111"/>
      <c r="H42" s="110"/>
      <c r="I42" s="109"/>
      <c r="J42" s="108">
        <f t="shared" si="0"/>
        <v>12406</v>
      </c>
      <c r="K42" s="107">
        <f t="shared" si="0"/>
        <v>3884359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4729</v>
      </c>
      <c r="E43" s="116">
        <f>'８月'!K43</f>
        <v>1435761</v>
      </c>
      <c r="F43" s="112"/>
      <c r="G43" s="111"/>
      <c r="H43" s="110"/>
      <c r="I43" s="109"/>
      <c r="J43" s="108">
        <f t="shared" si="0"/>
        <v>4729</v>
      </c>
      <c r="K43" s="107">
        <f t="shared" si="0"/>
        <v>1435761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53</v>
      </c>
      <c r="E44" s="116">
        <f>'８月'!K44</f>
        <v>77760</v>
      </c>
      <c r="F44" s="112"/>
      <c r="G44" s="111"/>
      <c r="H44" s="110"/>
      <c r="I44" s="109"/>
      <c r="J44" s="108">
        <f t="shared" si="0"/>
        <v>53</v>
      </c>
      <c r="K44" s="107">
        <f t="shared" si="0"/>
        <v>77760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9050</v>
      </c>
      <c r="E45" s="116">
        <f>'８月'!K45</f>
        <v>3651054</v>
      </c>
      <c r="F45" s="112"/>
      <c r="G45" s="111"/>
      <c r="H45" s="110"/>
      <c r="I45" s="109"/>
      <c r="J45" s="108">
        <f t="shared" si="0"/>
        <v>9050</v>
      </c>
      <c r="K45" s="107">
        <f t="shared" si="0"/>
        <v>3651054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7939</v>
      </c>
      <c r="E46" s="116">
        <f>'８月'!K46</f>
        <v>1684349</v>
      </c>
      <c r="F46" s="105"/>
      <c r="G46" s="104"/>
      <c r="H46" s="103"/>
      <c r="I46" s="102"/>
      <c r="J46" s="101">
        <f t="shared" si="0"/>
        <v>7939</v>
      </c>
      <c r="K46" s="100">
        <f t="shared" si="0"/>
        <v>1684349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6518</v>
      </c>
      <c r="E47" s="116">
        <f>'８月'!K47</f>
        <v>2084083</v>
      </c>
      <c r="F47" s="105"/>
      <c r="G47" s="104"/>
      <c r="H47" s="103"/>
      <c r="I47" s="102"/>
      <c r="J47" s="101">
        <f t="shared" si="0"/>
        <v>6518</v>
      </c>
      <c r="K47" s="100">
        <f t="shared" si="0"/>
        <v>2084083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5171</v>
      </c>
      <c r="E49" s="97">
        <f>'８月'!K49</f>
        <v>1990268</v>
      </c>
      <c r="F49" s="98"/>
      <c r="G49" s="97"/>
      <c r="H49" s="96"/>
      <c r="I49" s="95"/>
      <c r="J49" s="94">
        <f t="shared" si="0"/>
        <v>5171</v>
      </c>
      <c r="K49" s="93">
        <f t="shared" si="0"/>
        <v>1990268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259409</v>
      </c>
      <c r="E50" s="90">
        <f t="shared" si="1"/>
        <v>66678962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259409</v>
      </c>
      <c r="K50" s="87">
        <f t="shared" si="0"/>
        <v>66678962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2018-07-31T06:35:18Z</cp:lastPrinted>
  <dcterms:created xsi:type="dcterms:W3CDTF">2001-03-04T05:07:28Z</dcterms:created>
  <dcterms:modified xsi:type="dcterms:W3CDTF">2018-07-31T06:35:32Z</dcterms:modified>
  <cp:category/>
  <cp:version/>
  <cp:contentType/>
  <cp:contentStatus/>
</cp:coreProperties>
</file>